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90" yWindow="420" windowWidth="16650" windowHeight="13980"/>
  </bookViews>
  <sheets>
    <sheet name="Rekapitulace stavby" sheetId="1" r:id="rId1"/>
    <sheet name="SO 01 - Železniční svršek" sheetId="2" r:id="rId2"/>
    <sheet name="SO 02 - Most v km 95,561" sheetId="3" r:id="rId3"/>
  </sheets>
  <definedNames>
    <definedName name="_xlnm._FilterDatabase" localSheetId="1" hidden="1">'SO 01 - Železniční svršek'!$C$124:$K$236</definedName>
    <definedName name="_xlnm._FilterDatabase" localSheetId="2" hidden="1">'SO 02 - Most v km 95,561'!$C$137:$K$477</definedName>
    <definedName name="_xlnm.Print_Titles" localSheetId="0">'Rekapitulace stavby'!$92:$92</definedName>
    <definedName name="_xlnm.Print_Titles" localSheetId="1">'SO 01 - Železniční svršek'!$124:$124</definedName>
    <definedName name="_xlnm.Print_Titles" localSheetId="2">'SO 02 - Most v km 95,561'!$137:$137</definedName>
    <definedName name="_xlnm.Print_Area" localSheetId="0">'Rekapitulace stavby'!$D$4:$AO$76,'Rekapitulace stavby'!$C$82:$AQ$98</definedName>
    <definedName name="_xlnm.Print_Area" localSheetId="1">'SO 01 - Železniční svršek'!$C$4:$J$76,'SO 01 - Železniční svršek'!$C$110:$K$236</definedName>
    <definedName name="_xlnm.Print_Area" localSheetId="2">'SO 02 - Most v km 95,561'!$C$4:$J$76,'SO 02 - Most v km 95,561'!$C$123:$K$477</definedName>
  </definedNames>
  <calcPr calcId="145621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476" i="3"/>
  <c r="BH476" i="3"/>
  <c r="BG476" i="3"/>
  <c r="BF476" i="3"/>
  <c r="T476" i="3"/>
  <c r="T475" i="3"/>
  <c r="R476" i="3"/>
  <c r="R475" i="3" s="1"/>
  <c r="P476" i="3"/>
  <c r="P475" i="3" s="1"/>
  <c r="BI473" i="3"/>
  <c r="BH473" i="3"/>
  <c r="BG473" i="3"/>
  <c r="BF473" i="3"/>
  <c r="T473" i="3"/>
  <c r="T472" i="3" s="1"/>
  <c r="R473" i="3"/>
  <c r="R472" i="3" s="1"/>
  <c r="P473" i="3"/>
  <c r="P472" i="3" s="1"/>
  <c r="BI469" i="3"/>
  <c r="BH469" i="3"/>
  <c r="BG469" i="3"/>
  <c r="BF469" i="3"/>
  <c r="T469" i="3"/>
  <c r="T468" i="3" s="1"/>
  <c r="R469" i="3"/>
  <c r="R468" i="3" s="1"/>
  <c r="P469" i="3"/>
  <c r="P468" i="3" s="1"/>
  <c r="BI466" i="3"/>
  <c r="BH466" i="3"/>
  <c r="BG466" i="3"/>
  <c r="BF466" i="3"/>
  <c r="T466" i="3"/>
  <c r="R466" i="3"/>
  <c r="P466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5" i="3"/>
  <c r="BH455" i="3"/>
  <c r="BG455" i="3"/>
  <c r="BF455" i="3"/>
  <c r="T455" i="3"/>
  <c r="T454" i="3" s="1"/>
  <c r="R455" i="3"/>
  <c r="R454" i="3"/>
  <c r="P455" i="3"/>
  <c r="P454" i="3" s="1"/>
  <c r="BI453" i="3"/>
  <c r="BH453" i="3"/>
  <c r="BG453" i="3"/>
  <c r="BF453" i="3"/>
  <c r="T453" i="3"/>
  <c r="R453" i="3"/>
  <c r="P453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29" i="3"/>
  <c r="BH429" i="3"/>
  <c r="BG429" i="3"/>
  <c r="BF429" i="3"/>
  <c r="T429" i="3"/>
  <c r="R429" i="3"/>
  <c r="P429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R424" i="3"/>
  <c r="P424" i="3"/>
  <c r="BI420" i="3"/>
  <c r="BH420" i="3"/>
  <c r="BG420" i="3"/>
  <c r="BF420" i="3"/>
  <c r="T420" i="3"/>
  <c r="R420" i="3"/>
  <c r="P420" i="3"/>
  <c r="BI416" i="3"/>
  <c r="BH416" i="3"/>
  <c r="BG416" i="3"/>
  <c r="BF416" i="3"/>
  <c r="T416" i="3"/>
  <c r="R416" i="3"/>
  <c r="P416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T405" i="3"/>
  <c r="R406" i="3"/>
  <c r="R405" i="3"/>
  <c r="P406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393" i="3"/>
  <c r="BH393" i="3"/>
  <c r="BG393" i="3"/>
  <c r="BF393" i="3"/>
  <c r="T393" i="3"/>
  <c r="R393" i="3"/>
  <c r="P393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296" i="3"/>
  <c r="BH296" i="3"/>
  <c r="BG296" i="3"/>
  <c r="BF296" i="3"/>
  <c r="T296" i="3"/>
  <c r="R296" i="3"/>
  <c r="P296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T280" i="3"/>
  <c r="R281" i="3"/>
  <c r="R280" i="3"/>
  <c r="P281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J135" i="3"/>
  <c r="F134" i="3"/>
  <c r="F132" i="3"/>
  <c r="E130" i="3"/>
  <c r="J94" i="3"/>
  <c r="F93" i="3"/>
  <c r="F91" i="3"/>
  <c r="E89" i="3"/>
  <c r="J23" i="3"/>
  <c r="E23" i="3"/>
  <c r="J93" i="3" s="1"/>
  <c r="J22" i="3"/>
  <c r="J20" i="3"/>
  <c r="E20" i="3"/>
  <c r="F135" i="3" s="1"/>
  <c r="J19" i="3"/>
  <c r="J14" i="3"/>
  <c r="J132" i="3" s="1"/>
  <c r="E7" i="3"/>
  <c r="E126" i="3" s="1"/>
  <c r="J39" i="2"/>
  <c r="J38" i="2"/>
  <c r="AY96" i="1" s="1"/>
  <c r="J37" i="2"/>
  <c r="AX96" i="1" s="1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T224" i="2" s="1"/>
  <c r="R225" i="2"/>
  <c r="R224" i="2" s="1"/>
  <c r="P225" i="2"/>
  <c r="P224" i="2" s="1"/>
  <c r="BI215" i="2"/>
  <c r="BH215" i="2"/>
  <c r="BG215" i="2"/>
  <c r="BF215" i="2"/>
  <c r="T215" i="2"/>
  <c r="T205" i="2" s="1"/>
  <c r="R215" i="2"/>
  <c r="P215" i="2"/>
  <c r="BI206" i="2"/>
  <c r="BH206" i="2"/>
  <c r="BG206" i="2"/>
  <c r="BF206" i="2"/>
  <c r="T206" i="2"/>
  <c r="R206" i="2"/>
  <c r="R205" i="2" s="1"/>
  <c r="P206" i="2"/>
  <c r="P205" i="2" s="1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J122" i="2"/>
  <c r="F121" i="2"/>
  <c r="F119" i="2"/>
  <c r="E117" i="2"/>
  <c r="J94" i="2"/>
  <c r="F93" i="2"/>
  <c r="F91" i="2"/>
  <c r="E89" i="2"/>
  <c r="J23" i="2"/>
  <c r="E23" i="2"/>
  <c r="J121" i="2" s="1"/>
  <c r="J22" i="2"/>
  <c r="J20" i="2"/>
  <c r="E20" i="2"/>
  <c r="F122" i="2" s="1"/>
  <c r="J19" i="2"/>
  <c r="J14" i="2"/>
  <c r="J91" i="2" s="1"/>
  <c r="E7" i="2"/>
  <c r="E113" i="2"/>
  <c r="L90" i="1"/>
  <c r="AM90" i="1"/>
  <c r="AM89" i="1"/>
  <c r="L89" i="1"/>
  <c r="AM87" i="1"/>
  <c r="L87" i="1"/>
  <c r="L85" i="1"/>
  <c r="L84" i="1"/>
  <c r="BK476" i="3"/>
  <c r="J476" i="3"/>
  <c r="J473" i="3"/>
  <c r="J469" i="3"/>
  <c r="J466" i="3"/>
  <c r="BK463" i="3"/>
  <c r="J461" i="3"/>
  <c r="J459" i="3"/>
  <c r="J455" i="3"/>
  <c r="J451" i="3"/>
  <c r="J449" i="3"/>
  <c r="BK447" i="3"/>
  <c r="BK443" i="3"/>
  <c r="BK441" i="3"/>
  <c r="J439" i="3"/>
  <c r="BK436" i="3"/>
  <c r="J433" i="3"/>
  <c r="BK429" i="3"/>
  <c r="J426" i="3"/>
  <c r="BK424" i="3"/>
  <c r="BK420" i="3"/>
  <c r="J416" i="3"/>
  <c r="J411" i="3"/>
  <c r="J409" i="3"/>
  <c r="J408" i="3"/>
  <c r="BK406" i="3"/>
  <c r="J403" i="3"/>
  <c r="J401" i="3"/>
  <c r="BK393" i="3"/>
  <c r="J387" i="3"/>
  <c r="BK385" i="3"/>
  <c r="J383" i="3"/>
  <c r="J381" i="3"/>
  <c r="BK377" i="3"/>
  <c r="J371" i="3"/>
  <c r="BK369" i="3"/>
  <c r="J366" i="3"/>
  <c r="BK364" i="3"/>
  <c r="BK362" i="3"/>
  <c r="J361" i="3"/>
  <c r="BK359" i="3"/>
  <c r="J357" i="3"/>
  <c r="J355" i="3"/>
  <c r="BK350" i="3"/>
  <c r="J348" i="3"/>
  <c r="BK345" i="3"/>
  <c r="J343" i="3"/>
  <c r="BK341" i="3"/>
  <c r="BK338" i="3"/>
  <c r="BK336" i="3"/>
  <c r="J334" i="3"/>
  <c r="J328" i="3"/>
  <c r="J325" i="3"/>
  <c r="BK323" i="3"/>
  <c r="J321" i="3"/>
  <c r="J319" i="3"/>
  <c r="J317" i="3"/>
  <c r="J315" i="3"/>
  <c r="BK313" i="3"/>
  <c r="BK312" i="3"/>
  <c r="J307" i="3"/>
  <c r="BK296" i="3"/>
  <c r="J291" i="3"/>
  <c r="J289" i="3"/>
  <c r="BK287" i="3"/>
  <c r="BK285" i="3"/>
  <c r="BK281" i="3"/>
  <c r="J278" i="3"/>
  <c r="J276" i="3"/>
  <c r="J273" i="3"/>
  <c r="BK270" i="3"/>
  <c r="J268" i="3"/>
  <c r="J262" i="3"/>
  <c r="BK257" i="3"/>
  <c r="BK255" i="3"/>
  <c r="J252" i="3"/>
  <c r="BK250" i="3"/>
  <c r="BK248" i="3"/>
  <c r="BK244" i="3"/>
  <c r="J244" i="3"/>
  <c r="BK242" i="3"/>
  <c r="BK240" i="3"/>
  <c r="BK237" i="3"/>
  <c r="BK235" i="3"/>
  <c r="J233" i="3"/>
  <c r="BK231" i="3"/>
  <c r="J225" i="3"/>
  <c r="J222" i="3"/>
  <c r="J216" i="3"/>
  <c r="J214" i="3"/>
  <c r="BK211" i="3"/>
  <c r="BK209" i="3"/>
  <c r="J209" i="3"/>
  <c r="BK207" i="3"/>
  <c r="BK200" i="3"/>
  <c r="J198" i="3"/>
  <c r="J195" i="3"/>
  <c r="BK193" i="3"/>
  <c r="BK191" i="3"/>
  <c r="J189" i="3"/>
  <c r="BK187" i="3"/>
  <c r="BK184" i="3"/>
  <c r="J184" i="3"/>
  <c r="J181" i="3"/>
  <c r="J177" i="3"/>
  <c r="J175" i="3"/>
  <c r="J172" i="3"/>
  <c r="J170" i="3"/>
  <c r="BK168" i="3"/>
  <c r="J166" i="3"/>
  <c r="BK164" i="3"/>
  <c r="J161" i="3"/>
  <c r="J159" i="3"/>
  <c r="J155" i="3"/>
  <c r="J149" i="3"/>
  <c r="J147" i="3"/>
  <c r="BK145" i="3"/>
  <c r="BK143" i="3"/>
  <c r="BK141" i="3"/>
  <c r="BK229" i="2"/>
  <c r="BK227" i="2"/>
  <c r="J227" i="2"/>
  <c r="J225" i="2"/>
  <c r="BK215" i="2"/>
  <c r="BK206" i="2"/>
  <c r="J206" i="2"/>
  <c r="J202" i="2"/>
  <c r="J195" i="2"/>
  <c r="BK190" i="2"/>
  <c r="J187" i="2"/>
  <c r="J184" i="2"/>
  <c r="BK181" i="2"/>
  <c r="J181" i="2"/>
  <c r="J178" i="2"/>
  <c r="J175" i="2"/>
  <c r="BK170" i="2"/>
  <c r="J170" i="2"/>
  <c r="BK165" i="2"/>
  <c r="J163" i="2"/>
  <c r="BK160" i="2"/>
  <c r="BK156" i="2"/>
  <c r="BK153" i="2"/>
  <c r="BK149" i="2"/>
  <c r="BK145" i="2"/>
  <c r="J136" i="2"/>
  <c r="BK132" i="2"/>
  <c r="J128" i="2"/>
  <c r="BK473" i="3"/>
  <c r="BK469" i="3"/>
  <c r="BK466" i="3"/>
  <c r="J463" i="3"/>
  <c r="BK461" i="3"/>
  <c r="BK459" i="3"/>
  <c r="BK455" i="3"/>
  <c r="BK453" i="3"/>
  <c r="J453" i="3"/>
  <c r="BK451" i="3"/>
  <c r="BK449" i="3"/>
  <c r="J447" i="3"/>
  <c r="J443" i="3"/>
  <c r="J441" i="3"/>
  <c r="BK439" i="3"/>
  <c r="J436" i="3"/>
  <c r="BK433" i="3"/>
  <c r="J429" i="3"/>
  <c r="BK426" i="3"/>
  <c r="J424" i="3"/>
  <c r="J420" i="3"/>
  <c r="BK416" i="3"/>
  <c r="BK411" i="3"/>
  <c r="BK409" i="3"/>
  <c r="BK408" i="3"/>
  <c r="J406" i="3"/>
  <c r="BK403" i="3"/>
  <c r="BK401" i="3"/>
  <c r="J393" i="3"/>
  <c r="BK387" i="3"/>
  <c r="J385" i="3"/>
  <c r="BK383" i="3"/>
  <c r="BK381" i="3"/>
  <c r="J377" i="3"/>
  <c r="BK371" i="3"/>
  <c r="J369" i="3"/>
  <c r="BK366" i="3"/>
  <c r="J364" i="3"/>
  <c r="J362" i="3"/>
  <c r="BK361" i="3"/>
  <c r="J359" i="3"/>
  <c r="BK357" i="3"/>
  <c r="BK355" i="3"/>
  <c r="J350" i="3"/>
  <c r="BK348" i="3"/>
  <c r="J345" i="3"/>
  <c r="BK343" i="3"/>
  <c r="J341" i="3"/>
  <c r="J338" i="3"/>
  <c r="J336" i="3"/>
  <c r="BK334" i="3"/>
  <c r="BK328" i="3"/>
  <c r="BK325" i="3"/>
  <c r="J323" i="3"/>
  <c r="BK321" i="3"/>
  <c r="BK319" i="3"/>
  <c r="BK317" i="3"/>
  <c r="BK315" i="3"/>
  <c r="J313" i="3"/>
  <c r="J312" i="3"/>
  <c r="BK307" i="3"/>
  <c r="J296" i="3"/>
  <c r="BK291" i="3"/>
  <c r="BK289" i="3"/>
  <c r="J287" i="3"/>
  <c r="J285" i="3"/>
  <c r="J281" i="3"/>
  <c r="BK278" i="3"/>
  <c r="BK276" i="3"/>
  <c r="BK273" i="3"/>
  <c r="J270" i="3"/>
  <c r="BK268" i="3"/>
  <c r="BK262" i="3"/>
  <c r="J257" i="3"/>
  <c r="J255" i="3"/>
  <c r="BK252" i="3"/>
  <c r="J250" i="3"/>
  <c r="J248" i="3"/>
  <c r="J242" i="3"/>
  <c r="J240" i="3"/>
  <c r="J237" i="3"/>
  <c r="J235" i="3"/>
  <c r="BK233" i="3"/>
  <c r="J231" i="3"/>
  <c r="BK225" i="3"/>
  <c r="BK222" i="3"/>
  <c r="BK220" i="3"/>
  <c r="J220" i="3"/>
  <c r="BK216" i="3"/>
  <c r="BK214" i="3"/>
  <c r="J211" i="3"/>
  <c r="J207" i="3"/>
  <c r="BK205" i="3"/>
  <c r="J205" i="3"/>
  <c r="J200" i="3"/>
  <c r="BK198" i="3"/>
  <c r="BK195" i="3"/>
  <c r="J193" i="3"/>
  <c r="J191" i="3"/>
  <c r="BK189" i="3"/>
  <c r="J187" i="3"/>
  <c r="BK181" i="3"/>
  <c r="BK179" i="3"/>
  <c r="J179" i="3"/>
  <c r="BK177" i="3"/>
  <c r="BK175" i="3"/>
  <c r="BK172" i="3"/>
  <c r="BK170" i="3"/>
  <c r="J168" i="3"/>
  <c r="BK166" i="3"/>
  <c r="J164" i="3"/>
  <c r="BK161" i="3"/>
  <c r="BK159" i="3"/>
  <c r="BK155" i="3"/>
  <c r="BK149" i="3"/>
  <c r="BK147" i="3"/>
  <c r="J145" i="3"/>
  <c r="J143" i="3"/>
  <c r="J141" i="3"/>
  <c r="J229" i="2"/>
  <c r="BK225" i="2"/>
  <c r="J215" i="2"/>
  <c r="BK202" i="2"/>
  <c r="BK199" i="2"/>
  <c r="J199" i="2"/>
  <c r="BK195" i="2"/>
  <c r="J190" i="2"/>
  <c r="BK187" i="2"/>
  <c r="BK184" i="2"/>
  <c r="BK178" i="2"/>
  <c r="BK175" i="2"/>
  <c r="J165" i="2"/>
  <c r="BK163" i="2"/>
  <c r="J160" i="2"/>
  <c r="J156" i="2"/>
  <c r="J153" i="2"/>
  <c r="J149" i="2"/>
  <c r="J145" i="2"/>
  <c r="BK142" i="2"/>
  <c r="J142" i="2"/>
  <c r="BK136" i="2"/>
  <c r="J132" i="2"/>
  <c r="BK128" i="2"/>
  <c r="AS95" i="1"/>
  <c r="BK127" i="2" l="1"/>
  <c r="R127" i="2"/>
  <c r="R126" i="2"/>
  <c r="R125" i="2" s="1"/>
  <c r="BK226" i="2"/>
  <c r="J226" i="2"/>
  <c r="J103" i="2"/>
  <c r="R226" i="2"/>
  <c r="BK140" i="3"/>
  <c r="T140" i="3"/>
  <c r="P183" i="3"/>
  <c r="T183" i="3"/>
  <c r="P197" i="3"/>
  <c r="R197" i="3"/>
  <c r="BK213" i="3"/>
  <c r="J213" i="3" s="1"/>
  <c r="J103" i="3" s="1"/>
  <c r="T213" i="3"/>
  <c r="P267" i="3"/>
  <c r="T267" i="3"/>
  <c r="P284" i="3"/>
  <c r="T284" i="3"/>
  <c r="P407" i="3"/>
  <c r="T407" i="3"/>
  <c r="R423" i="3"/>
  <c r="R422" i="3"/>
  <c r="P127" i="2"/>
  <c r="P126" i="2" s="1"/>
  <c r="P125" i="2" s="1"/>
  <c r="AU96" i="1" s="1"/>
  <c r="T127" i="2"/>
  <c r="T126" i="2" s="1"/>
  <c r="T125" i="2" s="1"/>
  <c r="P226" i="2"/>
  <c r="T226" i="2"/>
  <c r="P140" i="3"/>
  <c r="R140" i="3"/>
  <c r="BK183" i="3"/>
  <c r="J183" i="3"/>
  <c r="J101" i="3" s="1"/>
  <c r="R183" i="3"/>
  <c r="BK197" i="3"/>
  <c r="J197" i="3"/>
  <c r="J102" i="3" s="1"/>
  <c r="T197" i="3"/>
  <c r="P213" i="3"/>
  <c r="R213" i="3"/>
  <c r="BK267" i="3"/>
  <c r="J267" i="3"/>
  <c r="J104" i="3"/>
  <c r="R267" i="3"/>
  <c r="BK284" i="3"/>
  <c r="J284" i="3" s="1"/>
  <c r="J106" i="3" s="1"/>
  <c r="R284" i="3"/>
  <c r="BK407" i="3"/>
  <c r="J407" i="3" s="1"/>
  <c r="J108" i="3" s="1"/>
  <c r="R407" i="3"/>
  <c r="BK423" i="3"/>
  <c r="J423" i="3" s="1"/>
  <c r="J110" i="3" s="1"/>
  <c r="P423" i="3"/>
  <c r="P422" i="3" s="1"/>
  <c r="T423" i="3"/>
  <c r="T422" i="3"/>
  <c r="BK458" i="3"/>
  <c r="J458" i="3" s="1"/>
  <c r="J113" i="3" s="1"/>
  <c r="P458" i="3"/>
  <c r="P457" i="3"/>
  <c r="R458" i="3"/>
  <c r="R457" i="3" s="1"/>
  <c r="T458" i="3"/>
  <c r="T457" i="3"/>
  <c r="E85" i="2"/>
  <c r="J93" i="2"/>
  <c r="F94" i="2"/>
  <c r="J119" i="2"/>
  <c r="BE132" i="2"/>
  <c r="BE136" i="2"/>
  <c r="BE145" i="2"/>
  <c r="BE149" i="2"/>
  <c r="BE163" i="2"/>
  <c r="BE165" i="2"/>
  <c r="BE178" i="2"/>
  <c r="BE181" i="2"/>
  <c r="BE202" i="2"/>
  <c r="BE206" i="2"/>
  <c r="BE227" i="2"/>
  <c r="BK205" i="2"/>
  <c r="J205" i="2" s="1"/>
  <c r="J101" i="2" s="1"/>
  <c r="BK224" i="2"/>
  <c r="J224" i="2"/>
  <c r="J102" i="2" s="1"/>
  <c r="E85" i="3"/>
  <c r="J91" i="3"/>
  <c r="F94" i="3"/>
  <c r="J134" i="3"/>
  <c r="BE147" i="3"/>
  <c r="BE159" i="3"/>
  <c r="BE161" i="3"/>
  <c r="BE189" i="3"/>
  <c r="BE191" i="3"/>
  <c r="BE193" i="3"/>
  <c r="BE195" i="3"/>
  <c r="BE198" i="3"/>
  <c r="BE205" i="3"/>
  <c r="BE209" i="3"/>
  <c r="BE216" i="3"/>
  <c r="BE231" i="3"/>
  <c r="BE235" i="3"/>
  <c r="BE240" i="3"/>
  <c r="BE250" i="3"/>
  <c r="BE257" i="3"/>
  <c r="BE262" i="3"/>
  <c r="BE270" i="3"/>
  <c r="BE273" i="3"/>
  <c r="BE276" i="3"/>
  <c r="BE278" i="3"/>
  <c r="BE281" i="3"/>
  <c r="BE287" i="3"/>
  <c r="BE291" i="3"/>
  <c r="BE296" i="3"/>
  <c r="BE312" i="3"/>
  <c r="BE313" i="3"/>
  <c r="BE315" i="3"/>
  <c r="BE317" i="3"/>
  <c r="BE323" i="3"/>
  <c r="BE328" i="3"/>
  <c r="BE341" i="3"/>
  <c r="BE345" i="3"/>
  <c r="BE350" i="3"/>
  <c r="BE355" i="3"/>
  <c r="BE359" i="3"/>
  <c r="BE364" i="3"/>
  <c r="BE369" i="3"/>
  <c r="BE377" i="3"/>
  <c r="BE381" i="3"/>
  <c r="BE385" i="3"/>
  <c r="BE393" i="3"/>
  <c r="BE401" i="3"/>
  <c r="BE403" i="3"/>
  <c r="BE408" i="3"/>
  <c r="BE416" i="3"/>
  <c r="BE424" i="3"/>
  <c r="BE429" i="3"/>
  <c r="BE439" i="3"/>
  <c r="BE449" i="3"/>
  <c r="BE459" i="3"/>
  <c r="BE128" i="2"/>
  <c r="BE142" i="2"/>
  <c r="BE153" i="2"/>
  <c r="BE156" i="2"/>
  <c r="BE160" i="2"/>
  <c r="BE170" i="2"/>
  <c r="BE175" i="2"/>
  <c r="BE184" i="2"/>
  <c r="BE187" i="2"/>
  <c r="BE190" i="2"/>
  <c r="BE195" i="2"/>
  <c r="BE199" i="2"/>
  <c r="BE215" i="2"/>
  <c r="BE225" i="2"/>
  <c r="BE229" i="2"/>
  <c r="BE141" i="3"/>
  <c r="BE143" i="3"/>
  <c r="BE145" i="3"/>
  <c r="BE149" i="3"/>
  <c r="BE155" i="3"/>
  <c r="BE164" i="3"/>
  <c r="BE166" i="3"/>
  <c r="BE168" i="3"/>
  <c r="BE170" i="3"/>
  <c r="BE172" i="3"/>
  <c r="BE175" i="3"/>
  <c r="BE177" i="3"/>
  <c r="BE179" i="3"/>
  <c r="BE181" i="3"/>
  <c r="BE184" i="3"/>
  <c r="BE187" i="3"/>
  <c r="BE200" i="3"/>
  <c r="BE207" i="3"/>
  <c r="BE211" i="3"/>
  <c r="BE214" i="3"/>
  <c r="BE220" i="3"/>
  <c r="BE222" i="3"/>
  <c r="BE225" i="3"/>
  <c r="BE233" i="3"/>
  <c r="BE237" i="3"/>
  <c r="BE242" i="3"/>
  <c r="BE244" i="3"/>
  <c r="BE248" i="3"/>
  <c r="BE252" i="3"/>
  <c r="BE255" i="3"/>
  <c r="BE268" i="3"/>
  <c r="BE285" i="3"/>
  <c r="BE289" i="3"/>
  <c r="BE307" i="3"/>
  <c r="BE319" i="3"/>
  <c r="BE321" i="3"/>
  <c r="BE325" i="3"/>
  <c r="BE334" i="3"/>
  <c r="BE336" i="3"/>
  <c r="BE338" i="3"/>
  <c r="BE343" i="3"/>
  <c r="BE348" i="3"/>
  <c r="BE357" i="3"/>
  <c r="BE361" i="3"/>
  <c r="BE362" i="3"/>
  <c r="BE366" i="3"/>
  <c r="BE371" i="3"/>
  <c r="BE383" i="3"/>
  <c r="BE387" i="3"/>
  <c r="BE406" i="3"/>
  <c r="BE409" i="3"/>
  <c r="BE411" i="3"/>
  <c r="BE420" i="3"/>
  <c r="BE426" i="3"/>
  <c r="BE433" i="3"/>
  <c r="BE436" i="3"/>
  <c r="BE441" i="3"/>
  <c r="BE443" i="3"/>
  <c r="BE447" i="3"/>
  <c r="BE451" i="3"/>
  <c r="BE453" i="3"/>
  <c r="BE455" i="3"/>
  <c r="BE461" i="3"/>
  <c r="BE463" i="3"/>
  <c r="BE466" i="3"/>
  <c r="BE469" i="3"/>
  <c r="BE473" i="3"/>
  <c r="BE476" i="3"/>
  <c r="BK280" i="3"/>
  <c r="J280" i="3" s="1"/>
  <c r="J105" i="3" s="1"/>
  <c r="BK405" i="3"/>
  <c r="J405" i="3"/>
  <c r="J107" i="3" s="1"/>
  <c r="BK454" i="3"/>
  <c r="J454" i="3"/>
  <c r="J111" i="3"/>
  <c r="BK468" i="3"/>
  <c r="J468" i="3" s="1"/>
  <c r="J114" i="3" s="1"/>
  <c r="BK472" i="3"/>
  <c r="J472" i="3" s="1"/>
  <c r="J115" i="3" s="1"/>
  <c r="BK475" i="3"/>
  <c r="J475" i="3"/>
  <c r="J116" i="3" s="1"/>
  <c r="F36" i="2"/>
  <c r="BA96" i="1"/>
  <c r="F36" i="3"/>
  <c r="BA97" i="1" s="1"/>
  <c r="J36" i="2"/>
  <c r="AW96" i="1" s="1"/>
  <c r="F39" i="2"/>
  <c r="BD96" i="1" s="1"/>
  <c r="J36" i="3"/>
  <c r="AW97" i="1" s="1"/>
  <c r="F38" i="3"/>
  <c r="BC97" i="1" s="1"/>
  <c r="AS94" i="1"/>
  <c r="F37" i="2"/>
  <c r="BB96" i="1"/>
  <c r="F39" i="3"/>
  <c r="BD97" i="1"/>
  <c r="F38" i="2"/>
  <c r="BC96" i="1"/>
  <c r="F37" i="3"/>
  <c r="BB97" i="1" s="1"/>
  <c r="R139" i="3" l="1"/>
  <c r="R138" i="3"/>
  <c r="P139" i="3"/>
  <c r="P138" i="3" s="1"/>
  <c r="AU97" i="1" s="1"/>
  <c r="AU95" i="1" s="1"/>
  <c r="AU94" i="1" s="1"/>
  <c r="T139" i="3"/>
  <c r="T138" i="3"/>
  <c r="BK139" i="3"/>
  <c r="J139" i="3" s="1"/>
  <c r="J99" i="3" s="1"/>
  <c r="BK126" i="2"/>
  <c r="J126" i="2" s="1"/>
  <c r="J99" i="2" s="1"/>
  <c r="J127" i="2"/>
  <c r="J100" i="2"/>
  <c r="J140" i="3"/>
  <c r="J100" i="3" s="1"/>
  <c r="BK422" i="3"/>
  <c r="J422" i="3"/>
  <c r="J109" i="3" s="1"/>
  <c r="BK457" i="3"/>
  <c r="J457" i="3"/>
  <c r="J112" i="3"/>
  <c r="F35" i="3"/>
  <c r="AZ97" i="1" s="1"/>
  <c r="F35" i="2"/>
  <c r="AZ96" i="1" s="1"/>
  <c r="BB95" i="1"/>
  <c r="AX95" i="1"/>
  <c r="BA95" i="1"/>
  <c r="BA94" i="1" s="1"/>
  <c r="AW94" i="1" s="1"/>
  <c r="AK30" i="1" s="1"/>
  <c r="BC95" i="1"/>
  <c r="BC94" i="1" s="1"/>
  <c r="W32" i="1" s="1"/>
  <c r="BD95" i="1"/>
  <c r="BD94" i="1" s="1"/>
  <c r="W33" i="1" s="1"/>
  <c r="J35" i="2"/>
  <c r="AV96" i="1"/>
  <c r="AT96" i="1"/>
  <c r="J35" i="3"/>
  <c r="AV97" i="1"/>
  <c r="AT97" i="1"/>
  <c r="BK125" i="2" l="1"/>
  <c r="J125" i="2"/>
  <c r="J98" i="2"/>
  <c r="BK138" i="3"/>
  <c r="J138" i="3" s="1"/>
  <c r="J98" i="3" s="1"/>
  <c r="AZ95" i="1"/>
  <c r="AV95" i="1"/>
  <c r="W30" i="1"/>
  <c r="BB94" i="1"/>
  <c r="W31" i="1"/>
  <c r="AW95" i="1"/>
  <c r="AY95" i="1"/>
  <c r="AY94" i="1"/>
  <c r="AX94" i="1" l="1"/>
  <c r="AZ94" i="1"/>
  <c r="W29" i="1"/>
  <c r="J32" i="3"/>
  <c r="AG97" i="1"/>
  <c r="AN97" i="1"/>
  <c r="AT95" i="1"/>
  <c r="J32" i="2"/>
  <c r="AG96" i="1"/>
  <c r="AN96" i="1"/>
  <c r="J41" i="2" l="1"/>
  <c r="J41" i="3"/>
  <c r="AG95" i="1"/>
  <c r="AG94" i="1"/>
  <c r="AK26" i="1" s="1"/>
  <c r="AV94" i="1"/>
  <c r="AK29" i="1"/>
  <c r="AN95" i="1" l="1"/>
  <c r="AK35" i="1"/>
  <c r="AT94" i="1"/>
  <c r="AN94" i="1" l="1"/>
</calcChain>
</file>

<file path=xl/sharedStrings.xml><?xml version="1.0" encoding="utf-8"?>
<sst xmlns="http://schemas.openxmlformats.org/spreadsheetml/2006/main" count="5174" uniqueCount="953">
  <si>
    <t>Export Komplet</t>
  </si>
  <si>
    <t/>
  </si>
  <si>
    <t>2.0</t>
  </si>
  <si>
    <t>ZAMOK</t>
  </si>
  <si>
    <t>False</t>
  </si>
  <si>
    <t>{3c1eba1e-1839-4e21-8623-bf3b0ab4242a}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</si>
  <si>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</si>
  <si>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</si>
  <si>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</si>
  <si>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</si>
  <si>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</si>
  <si>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</si>
  <si>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</si>
  <si>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</si>
  <si>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</si>
  <si>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</si>
  <si>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</si>
  <si>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95,596 na trati Olomouc - Nezamyslice</t>
  </si>
  <si>
    <t>KSO:</t>
  </si>
  <si>
    <t>CC-CZ:</t>
  </si>
  <si>
    <t>Místo:</t>
  </si>
  <si>
    <t>Nemilany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</si>
  <si>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</si>
  <si>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</si>
  <si>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</si>
  <si>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</si>
  <si>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</si>
  <si>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</si>
  <si>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</si>
  <si>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</si>
  <si>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</si>
  <si>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</si>
  <si>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</si>
  <si>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</si>
  <si>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</si>
  <si>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</si>
  <si>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</si>
  <si>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</si>
  <si>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</si>
  <si>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</si>
  <si>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</si>
  <si>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</si>
  <si>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</si>
  <si>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</si>
  <si>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</si>
  <si>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</si>
  <si>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</si>
  <si>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</si>
  <si>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</si>
  <si>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</si>
  <si>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</si>
  <si>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</si>
  <si>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</si>
  <si>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</si>
  <si>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</si>
  <si>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</si>
  <si>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</si>
  <si>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</si>
  <si>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</si>
  <si>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</si>
  <si>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</si>
  <si>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</si>
  <si>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</si>
  <si>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</si>
  <si>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</si>
  <si>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</si>
  <si>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</si>
  <si>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</si>
  <si>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</si>
  <si>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</si>
  <si>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</si>
  <si>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</si>
  <si>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</si>
  <si>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</si>
  <si>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</si>
  <si>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</si>
  <si>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</si>
  <si>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</si>
  <si>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ING</t>
  </si>
  <si>
    <t>1</t>
  </si>
  <si>
    <t>{f12dbf85-66d7-4404-80b4-f9cc35b3d733}</t>
  </si>
  <si>
    <t>2</t>
  </si>
  <si>
    <t>/</t>
  </si>
  <si>
    <t>SO 01</t>
  </si>
  <si>
    <t>Železniční svršek</t>
  </si>
  <si>
    <t>Soupis</t>
  </si>
  <si>
    <t>{2014c296-01de-4179-99f4-d670503f6d08}</t>
  </si>
  <si>
    <t>SO 02</t>
  </si>
  <si>
    <t>Most v km 95,561</t>
  </si>
  <si>
    <t>{7461bf8e-2f73-41ac-be10-d9f9b66aa110}</t>
  </si>
  <si>
    <t>KRYCÍ LIST SOUPISU PRACÍ</t>
  </si>
  <si>
    <t>Objekt:</t>
  </si>
  <si>
    <t>2020_02 - Oprava mostu v km 95,596 na trati Olomouc - Nezamyslice</t>
  </si>
  <si>
    <t>Soupis:</t>
  </si>
  <si>
    <t>SO 01 -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</si>
  <si>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</si>
  <si>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</si>
  <si>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</si>
  <si>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</si>
  <si>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</si>
  <si>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</si>
  <si>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</si>
  <si>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</si>
  <si>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</si>
  <si>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</si>
  <si>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</si>
  <si>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</si>
  <si>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</si>
  <si>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</si>
  <si>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</si>
  <si>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</si>
  <si>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</si>
  <si>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</si>
  <si>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</si>
  <si>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</si>
  <si>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</si>
  <si>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</si>
  <si>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</si>
  <si>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</si>
  <si>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</si>
  <si>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</si>
  <si>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</si>
  <si>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</si>
  <si>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</si>
  <si>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5905050060</t>
  </si>
  <si>
    <t>Souvislá výměna KL se snesením KR koleje pražce betonové rozdělení "d"</t>
  </si>
  <si>
    <t>km</t>
  </si>
  <si>
    <t>4</t>
  </si>
  <si>
    <t>1139464427</t>
  </si>
  <si>
    <t>VV</t>
  </si>
  <si>
    <t xml:space="preserve">Nové kolejové lože </t>
  </si>
  <si>
    <t>(vč. odtěžení KL, zhutnění pláně, první úprava SVÚ a úpravy KL do profilu)</t>
  </si>
  <si>
    <t>42,0/1000</t>
  </si>
  <si>
    <t>5905105030</t>
  </si>
  <si>
    <t>Doplnění KL kamenivem souvisle strojně v koleji</t>
  </si>
  <si>
    <t>m3</t>
  </si>
  <si>
    <t>940936720</t>
  </si>
  <si>
    <t>SVÚ</t>
  </si>
  <si>
    <t>- 3 pojezdy, 0,1 m3/m´</t>
  </si>
  <si>
    <t>477,0*0,1*3</t>
  </si>
  <si>
    <t>3</t>
  </si>
  <si>
    <t>M</t>
  </si>
  <si>
    <t>5955101000</t>
  </si>
  <si>
    <t>Kamenivo drcené štěrk frakce 31,5/63 třídy BI</t>
  </si>
  <si>
    <t>t</t>
  </si>
  <si>
    <t>8</t>
  </si>
  <si>
    <t>2067379930</t>
  </si>
  <si>
    <t>Viz. pol. č. 5905105030</t>
  </si>
  <si>
    <t>143,1*2,1</t>
  </si>
  <si>
    <t>Viz. pol. č. 5905050060</t>
  </si>
  <si>
    <t>2,16*42,0*2,1</t>
  </si>
  <si>
    <t>Součet</t>
  </si>
  <si>
    <t>5955101075</t>
  </si>
  <si>
    <t>Kamenivo drcené recyklované štěrkodrť frakce 0/32</t>
  </si>
  <si>
    <t>-698296392</t>
  </si>
  <si>
    <t>Viz. pol. č. 5914075410</t>
  </si>
  <si>
    <t>(2*(2,55*12,0)+2*(2,3*8,5))*2,1</t>
  </si>
  <si>
    <t>5905110010</t>
  </si>
  <si>
    <t>Snížení KL pod patou kolejnice v koleji</t>
  </si>
  <si>
    <t>-1486028627</t>
  </si>
  <si>
    <t xml:space="preserve">- 3 pojezdy </t>
  </si>
  <si>
    <t>477,0/1000</t>
  </si>
  <si>
    <t>6</t>
  </si>
  <si>
    <t>5906130390</t>
  </si>
  <si>
    <t>Montáž kolejového roštu v ose koleje pražce betonové vystrojené tv. S49 rozdělení "d"</t>
  </si>
  <si>
    <t>-1624400950</t>
  </si>
  <si>
    <t>POROVNÁVACÍ POLOŽKA</t>
  </si>
  <si>
    <t>Zpětná montáž kolej. polí se stávajícími kolejnicemi tv. T (sespojkování)</t>
  </si>
  <si>
    <t>7</t>
  </si>
  <si>
    <t>5906140240</t>
  </si>
  <si>
    <t>Demontáž kolejového roštu koleje v ose koleje pražce betonové tv. T rozdělení "d"</t>
  </si>
  <si>
    <t>-1208376477</t>
  </si>
  <si>
    <t>Demontáž stáv. roštu.</t>
  </si>
  <si>
    <t>5907025490</t>
  </si>
  <si>
    <t>Výměna kolejnicových pásů současně s výměnou pryžové podložky tv. S49 rozdělení "d"</t>
  </si>
  <si>
    <t>m</t>
  </si>
  <si>
    <t>-1094768732</t>
  </si>
  <si>
    <t>P</t>
  </si>
  <si>
    <t>Poznámka k položce:_x000D_
Metr kolejnice=m</t>
  </si>
  <si>
    <t>Výměna stáv. kolejnicových pásů za nové vč. nových pryžových podložek.</t>
  </si>
  <si>
    <t>75,0</t>
  </si>
  <si>
    <t>9</t>
  </si>
  <si>
    <t>5957104025</t>
  </si>
  <si>
    <t>Kolejnicové pásy třídy R260 tv. 49 E1 délky 75 metrů</t>
  </si>
  <si>
    <t>kus</t>
  </si>
  <si>
    <t>1079764180</t>
  </si>
  <si>
    <t>Viz. pol. č. 5907025490</t>
  </si>
  <si>
    <t>10</t>
  </si>
  <si>
    <t>5958158005</t>
  </si>
  <si>
    <t>Podložka pryžová pod patu kolejnice S49  183/126/6</t>
  </si>
  <si>
    <t>-1024154322</t>
  </si>
  <si>
    <t>7,71159874608151*31,9 "Přepočtené koeficientem množství</t>
  </si>
  <si>
    <t>11</t>
  </si>
  <si>
    <t>5907050020</t>
  </si>
  <si>
    <t>Dělení kolejnic řezáním nebo rozbroušením tv. S49</t>
  </si>
  <si>
    <t>160415330</t>
  </si>
  <si>
    <t>Poznámka k položce:_x000D_
Řez=kus</t>
  </si>
  <si>
    <t>Demontáž stáv. roštu. - řezy kolejnice tv. T</t>
  </si>
  <si>
    <t>6+4</t>
  </si>
  <si>
    <t>12</t>
  </si>
  <si>
    <t>5908050007</t>
  </si>
  <si>
    <t>Výměna upevnění podkladnicového komplety</t>
  </si>
  <si>
    <t>úl.pl.</t>
  </si>
  <si>
    <t>-2098938006</t>
  </si>
  <si>
    <t>Výměna poškozených upevňovadel na vyměňované kolejnici - 15 %</t>
  </si>
  <si>
    <t>75,0/0,611</t>
  </si>
  <si>
    <t>"-----&gt; " 123*2*0,15</t>
  </si>
  <si>
    <t>"-----&gt; " 38</t>
  </si>
  <si>
    <t>13</t>
  </si>
  <si>
    <t>5958128010-R</t>
  </si>
  <si>
    <t>Železniční svršek-upevňovadla Komplety (rozponová podkladnice, svěrky T6, T5)</t>
  </si>
  <si>
    <t>úl. pl.</t>
  </si>
  <si>
    <t>-850157851</t>
  </si>
  <si>
    <t>Viz. pol. č. 5908050007</t>
  </si>
  <si>
    <t>38</t>
  </si>
  <si>
    <t>14</t>
  </si>
  <si>
    <t>5909030020</t>
  </si>
  <si>
    <t>Následná úprava GPK koleje směrové a výškové uspořádání pražce betonové</t>
  </si>
  <si>
    <t>-1879292599</t>
  </si>
  <si>
    <t>Poznámka k položce:_x000D_
Kilometr koleje=km</t>
  </si>
  <si>
    <t>"Pozn. Uvažována celodenní práce podbíječky - rozsah práce na trati upřesní zástupci ST Olomouc" 2,0</t>
  </si>
  <si>
    <t>5910035030</t>
  </si>
  <si>
    <t>Dosažení dovolené upínací teploty v BK prodloužením kolejnicového pásu v koleji tv. S49</t>
  </si>
  <si>
    <t>svar</t>
  </si>
  <si>
    <t>-1356773045</t>
  </si>
  <si>
    <t xml:space="preserve">Zřízení bezstykové koleje </t>
  </si>
  <si>
    <t>16</t>
  </si>
  <si>
    <t>5910040320</t>
  </si>
  <si>
    <t>Umožnění volné dilatace kolejnice demontáž upevňovadel s osazením kluzných podložek rozdělení pražců "d"</t>
  </si>
  <si>
    <t>-1094822646</t>
  </si>
  <si>
    <t>Zřízení bezstykové koleje</t>
  </si>
  <si>
    <t>50,0+75,0+50,0</t>
  </si>
  <si>
    <t>17</t>
  </si>
  <si>
    <t>5910040420</t>
  </si>
  <si>
    <t>Umožnění volné dilatace kolejnice montáž upevňovadel s odstraněním kluzných podložek rozdělení pražců "d"</t>
  </si>
  <si>
    <t>926869324</t>
  </si>
  <si>
    <t>18</t>
  </si>
  <si>
    <t>5911635120</t>
  </si>
  <si>
    <t>Montáž jednoduché kolejové spojky na úložišti betonové pražce soustavy S49</t>
  </si>
  <si>
    <t>1104669176</t>
  </si>
  <si>
    <t>Poznámka k položce:_x000D_
Rozvinutá délka výhybky=m</t>
  </si>
  <si>
    <t>Provizorní kolejnicové spojky na kolejnici tv. T.</t>
  </si>
  <si>
    <t>42,0</t>
  </si>
  <si>
    <t>19</t>
  </si>
  <si>
    <t>5911663120</t>
  </si>
  <si>
    <t>Demontáž jednoduché kolejové spojky na úložišti betonové pražce soustavy S49</t>
  </si>
  <si>
    <t>1768753476</t>
  </si>
  <si>
    <t>20</t>
  </si>
  <si>
    <t>5914075420</t>
  </si>
  <si>
    <t>Zřízení konstrukční vrstvy pražcového podloží podle konstrukce typ 5</t>
  </si>
  <si>
    <t>m2</t>
  </si>
  <si>
    <t>460467809</t>
  </si>
  <si>
    <t>Nový železniční spodek</t>
  </si>
  <si>
    <t>2*(12*7,2)</t>
  </si>
  <si>
    <t>5915010010</t>
  </si>
  <si>
    <t>Těžení zeminy nebo horniny železničního spodku I. třídy</t>
  </si>
  <si>
    <t>1649686120</t>
  </si>
  <si>
    <t>Odtěžení stáv. žel. spodku</t>
  </si>
  <si>
    <t>2*(4,84*12,0)</t>
  </si>
  <si>
    <t>997</t>
  </si>
  <si>
    <t>Přesun sutě</t>
  </si>
  <si>
    <t>22</t>
  </si>
  <si>
    <t>997241511</t>
  </si>
  <si>
    <t>Vodorovné přemístění vybouraných hmot do 7 km</t>
  </si>
  <si>
    <t>-1558830155</t>
  </si>
  <si>
    <t xml:space="preserve">Doprava vybouraných hmot na skládku </t>
  </si>
  <si>
    <t>10 km</t>
  </si>
  <si>
    <t>Viz. pol. č. 9909000100</t>
  </si>
  <si>
    <t>438,197</t>
  </si>
  <si>
    <t>Doprava demont. kolejového roštu po stáv. koleji na dočasnou meziskládku v Blatci a zpět pro zpětnou montáž</t>
  </si>
  <si>
    <t>4 + 4 km</t>
  </si>
  <si>
    <t>42,0*0,55</t>
  </si>
  <si>
    <t>23</t>
  </si>
  <si>
    <t>997241519</t>
  </si>
  <si>
    <t>Příplatek ZKD 1 km u vodorovného přemístění vybouraných hmot</t>
  </si>
  <si>
    <t>1232942083</t>
  </si>
  <si>
    <t>438,197*(10-7)</t>
  </si>
  <si>
    <t>42,0*0,55*(8-7)</t>
  </si>
  <si>
    <t>998</t>
  </si>
  <si>
    <t>Přesun hmot</t>
  </si>
  <si>
    <t>24</t>
  </si>
  <si>
    <t>998242011</t>
  </si>
  <si>
    <t>Přesun hmot pro železniční svršek drah kolejových o sklonu 0,8 %</t>
  </si>
  <si>
    <t>1821865398</t>
  </si>
  <si>
    <t>OST</t>
  </si>
  <si>
    <t>Ostatní</t>
  </si>
  <si>
    <t>25</t>
  </si>
  <si>
    <t>9903200200</t>
  </si>
  <si>
    <t>Přeprava mechanizace na místo prováděných prací o hmotnosti přes 12 t do 200 km</t>
  </si>
  <si>
    <t>512</t>
  </si>
  <si>
    <t>-930907151</t>
  </si>
  <si>
    <t>"Přeprava podbíječky" 1</t>
  </si>
  <si>
    <t>26</t>
  </si>
  <si>
    <t>9909000100R</t>
  </si>
  <si>
    <t>Poplatek za uložení suti, hmot nebo štěrku na oficiální skládku</t>
  </si>
  <si>
    <t>-893076504</t>
  </si>
  <si>
    <t>75,0*49,99/1000</t>
  </si>
  <si>
    <t>Viz. pol. č. 5915010010</t>
  </si>
  <si>
    <t>116,16*2,1</t>
  </si>
  <si>
    <t>SO 02 - Most v km 95,561</t>
  </si>
  <si>
    <t xml:space="preserve">    1 - Zemní práce</t>
  </si>
  <si>
    <t xml:space="preserve">    2 - Zakládání</t>
  </si>
  <si>
    <t xml:space="preserve">    3 - 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</si>
  <si>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</si>
  <si>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</si>
  <si>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</si>
  <si>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</si>
  <si>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99 - Přesun hmot</t>
  </si>
  <si>
    <t>PSV - Práce a dodávky PSV</t>
  </si>
  <si>
    <t xml:space="preserve">    711 - Izolace proti vodě, vlhkosti a plynům</t>
  </si>
  <si>
    <t xml:space="preserve">    767 - Konstrukce zámečnické</t>
  </si>
  <si>
    <t>VRN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</si>
  <si>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</si>
  <si>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</si>
  <si>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</si>
  <si>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</si>
  <si>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Zemní práce</t>
  </si>
  <si>
    <t>111301111</t>
  </si>
  <si>
    <t>Sejmutí drnu tl do 100 mm s přemístěním do 50 m nebo naložením na dopravní prostředek</t>
  </si>
  <si>
    <t>651003844</t>
  </si>
  <si>
    <t>" pro odláždění za křídly, výměra dle pol. 465513227"     41,76</t>
  </si>
  <si>
    <t>113106192</t>
  </si>
  <si>
    <t>Rozebrání vozovek ze silničních dílců se spárami zalitými cementovou maltou strojně pl do 50 m2</t>
  </si>
  <si>
    <t>712463194</t>
  </si>
  <si>
    <t>"dle ZOV zpevnění ploch ze silničních panelů"    8,0*3,0</t>
  </si>
  <si>
    <t>113107143</t>
  </si>
  <si>
    <t>Odstranění podkladu živičného tl 150 mm ručně</t>
  </si>
  <si>
    <t>1046554679</t>
  </si>
  <si>
    <t>114203202</t>
  </si>
  <si>
    <t>Očištění lomového kamene nebo betonových tvárnic od malty</t>
  </si>
  <si>
    <t>890574882</t>
  </si>
  <si>
    <t>"materiál pro přezdění  dle pol. 985223212"         16,528</t>
  </si>
  <si>
    <t>122251103</t>
  </si>
  <si>
    <t>Odkopávky a prokopávky nezapažené v hornině třídy těžitelnosti I, skupiny 3 objem do 100 m3 strojně</t>
  </si>
  <si>
    <t>872896873</t>
  </si>
  <si>
    <t>"výkop nad klenbou, měřeno digitálně z řezu"   17,40*3,65</t>
  </si>
  <si>
    <t>"pro přechodovou oblast, měřeno digitálně"     4,20*7,50*2</t>
  </si>
  <si>
    <t>"odkopávky pro odláždění za křídly, výměra dle pol. 465513227"     41,76*0,35</t>
  </si>
  <si>
    <t>"Přebytečný násyp u  křídla, za křídlem a na svahu železničního náspu - předpoklad"     20,0</t>
  </si>
  <si>
    <t>162751117</t>
  </si>
  <si>
    <t>Vodorovné přemístění do 10000 m výkopku/sypaniny z horniny třídy těžitelnosti I, skupiny 1 až 3</t>
  </si>
  <si>
    <t>-508974943</t>
  </si>
  <si>
    <t>"dle pol. 122201101"       161,126</t>
  </si>
  <si>
    <t>"dle pol. 182301123"       170,0*0,20</t>
  </si>
  <si>
    <t>167151101</t>
  </si>
  <si>
    <t>Nakládání výkopku z hornin třídy těžitelnosti I, skupiny 1 až 3 do 100 m3</t>
  </si>
  <si>
    <t>1095381708</t>
  </si>
  <si>
    <t>"ornice dle pol. 182301123 tl. 200 mm"         170,0*0,20</t>
  </si>
  <si>
    <t>171201201</t>
  </si>
  <si>
    <t>Uložení sypaniny na skládky nebo meziskládky</t>
  </si>
  <si>
    <t>-157739458</t>
  </si>
  <si>
    <t>"dle pol. 122201101"      161,126</t>
  </si>
  <si>
    <t>"Pozn: štěrky je možné využít na zpevnění přístupových komunikací"</t>
  </si>
  <si>
    <t>171201211</t>
  </si>
  <si>
    <t>Uložení sypaniny poplatek za uložení sypaniny na skládce (skládkovné)</t>
  </si>
  <si>
    <t>1997413554</t>
  </si>
  <si>
    <t>161,126*1,90</t>
  </si>
  <si>
    <t>174101101</t>
  </si>
  <si>
    <t>Zásyp jam, šachet rýh nebo kolem objektů sypaninou se zhutněním</t>
  </si>
  <si>
    <t>1411430114</t>
  </si>
  <si>
    <t>"zásyp stávajících šachet"    0,80*0,80*6,30*2</t>
  </si>
  <si>
    <t>58343930</t>
  </si>
  <si>
    <t>kamenivo drcené hrubé frakce 16/32</t>
  </si>
  <si>
    <t>-923605397</t>
  </si>
  <si>
    <t>"zásyp stávajících šachet"    0,80*0,80*6,30*2*2,05</t>
  </si>
  <si>
    <t>181411132</t>
  </si>
  <si>
    <t>Založení parkového trávníku výsevem plochy do 1000 m2 ve svahu do 1:2</t>
  </si>
  <si>
    <t>1383533969</t>
  </si>
  <si>
    <t>"na svazích za křídly"     170,0</t>
  </si>
  <si>
    <t>005724100</t>
  </si>
  <si>
    <t>osivo směs travní parková</t>
  </si>
  <si>
    <t>kg</t>
  </si>
  <si>
    <t>518818100</t>
  </si>
  <si>
    <t>"dle pol. 181411132"     170,0</t>
  </si>
  <si>
    <t>170*0,015 "Přepočtené koeficientem množství</t>
  </si>
  <si>
    <t>182351023</t>
  </si>
  <si>
    <t>Rozprostření ornice pl do 100 m2 ve svahu přes 1:5 tl vrstvy do 200 mm strojně</t>
  </si>
  <si>
    <t>-1830703825</t>
  </si>
  <si>
    <t>185803112</t>
  </si>
  <si>
    <t>Ošetření trávníku shrabáním ve svahu do 1:2</t>
  </si>
  <si>
    <t>-2026377649</t>
  </si>
  <si>
    <t>185851121</t>
  </si>
  <si>
    <t>Dovoz vody pro zálivku rostlin za vzdálenost do 1000 m</t>
  </si>
  <si>
    <t>-271740682</t>
  </si>
  <si>
    <t>"na svazích za křídly"     170,0/20*0,06</t>
  </si>
  <si>
    <t>185851129</t>
  </si>
  <si>
    <t>Příplatek k dovozu vody pro zálivku rostlin do 1000 m ZKD 1000 m</t>
  </si>
  <si>
    <t>-1108382901</t>
  </si>
  <si>
    <t>"ornice, předpoklad 10 km"       0,51*(10-1)</t>
  </si>
  <si>
    <t>Zakládání</t>
  </si>
  <si>
    <t>212750103</t>
  </si>
  <si>
    <t>Trativod z drenážních trubek PVC-U SN 4 perforace 360° včetně lože otevřený výkop DN 160 pro budovy plocha pro vtékání vody min. 80 cm2/m</t>
  </si>
  <si>
    <t>1690872112</t>
  </si>
  <si>
    <t>"Pozn.: Včetně obsypu a materiálu"</t>
  </si>
  <si>
    <t>"měřeno digitálně z půdorysu"   10,10*2</t>
  </si>
  <si>
    <t>213141131</t>
  </si>
  <si>
    <t>Zřízení vrstvy z geotextilie ve sklonu do 1:1 š do 3 m</t>
  </si>
  <si>
    <t>364740730</t>
  </si>
  <si>
    <t>"svislá na NK a přech. oblast"    0,60*6,10*2</t>
  </si>
  <si>
    <t>221211115</t>
  </si>
  <si>
    <t>Vrty přenosnými kladivy D do 56 mm úklon do 90° hl do 10 m hor. V</t>
  </si>
  <si>
    <t>-1621109568</t>
  </si>
  <si>
    <t>"vrty pro injektáž profilu 16mm dle tabulky vrtů"      201,0</t>
  </si>
  <si>
    <t>221211116</t>
  </si>
  <si>
    <t>Vrty přenosnými kladivy D do 56 mm úklon do 90° hl do 10 m hor. VI</t>
  </si>
  <si>
    <t>1059928022</t>
  </si>
  <si>
    <t>"vrty pro kotevní trny"     0,30*47*2</t>
  </si>
  <si>
    <t>28160211R</t>
  </si>
  <si>
    <t>Injektování povrchové nízkotlaké z cementové malty</t>
  </si>
  <si>
    <t>-762249671</t>
  </si>
  <si>
    <t>"dle přílohy výkres injektáže"     10,35</t>
  </si>
  <si>
    <t>28160411R</t>
  </si>
  <si>
    <t>Injektování povrchové nízkotlaké z epoxidových praskyřic</t>
  </si>
  <si>
    <t>-1511560467</t>
  </si>
  <si>
    <t>"dle přílohy výkres injektáže"     7,35</t>
  </si>
  <si>
    <t xml:space="preserve"> Svislé a kompletní konstrukce</t>
  </si>
  <si>
    <t>317321118</t>
  </si>
  <si>
    <t>Mostní římsy ze ŽB C 30/37</t>
  </si>
  <si>
    <t>-248057625</t>
  </si>
  <si>
    <t>"na římsových zídkách dle příl. 2.5.4"    0,125*2,96*4</t>
  </si>
  <si>
    <t>317353121</t>
  </si>
  <si>
    <t>Bednění mostních říms všech tvarů - zřízení</t>
  </si>
  <si>
    <t>-1193899137</t>
  </si>
  <si>
    <t>" na NK"    (0,750+1,0+0,55)*14,20*2</t>
  </si>
  <si>
    <t>"na římsovách zídkách"   (0,40+0,50)*2,96*2*2</t>
  </si>
  <si>
    <t>"čela digitálně"     0,128*2*2</t>
  </si>
  <si>
    <t>317353221</t>
  </si>
  <si>
    <t>Bednění mostních říms všech tvarů - odstranění</t>
  </si>
  <si>
    <t>-922108606</t>
  </si>
  <si>
    <t>"dle pol. 31735221" 76,488</t>
  </si>
  <si>
    <t>27</t>
  </si>
  <si>
    <t>317361116</t>
  </si>
  <si>
    <t>Výztuž mostních říms z betonářské oceli 10 505</t>
  </si>
  <si>
    <t>368117829</t>
  </si>
  <si>
    <t>"výztuž říms na přechodových zídkách"      85,70/1000</t>
  </si>
  <si>
    <t>28</t>
  </si>
  <si>
    <t>31912411R</t>
  </si>
  <si>
    <t>Osazení prefabrikovaných říms, krycích desek a drobných mostních konstrukcí z dílců železobetonových železničním kolejovým jeřábem hmotnosti dílce jednotlivě do 5 t</t>
  </si>
  <si>
    <t>1649239898</t>
  </si>
  <si>
    <t>"prefabrikované zdi" 2*2</t>
  </si>
  <si>
    <t>29</t>
  </si>
  <si>
    <t>59384700R</t>
  </si>
  <si>
    <t>stěna opěrná 360x120x15 cm</t>
  </si>
  <si>
    <t>1067785555</t>
  </si>
  <si>
    <t>2*2</t>
  </si>
  <si>
    <t>Vodorovné konstrukce</t>
  </si>
  <si>
    <t>30</t>
  </si>
  <si>
    <t>421321128</t>
  </si>
  <si>
    <t>Mostní nosné konstrukce deskové ze ŽB C 30/37</t>
  </si>
  <si>
    <t>850721208</t>
  </si>
  <si>
    <t>"dle příl. 2.5.1 -  kubatura včetně říms"        36,50</t>
  </si>
  <si>
    <t>31</t>
  </si>
  <si>
    <t>421361226</t>
  </si>
  <si>
    <t>Výztuž ŽB deskového mostu z betonářské oceli 10 505</t>
  </si>
  <si>
    <t>339023982</t>
  </si>
  <si>
    <t>"dle příl. 2.5.2"     5732,40/1000</t>
  </si>
  <si>
    <t>"kotevní trny"     89,0/1000</t>
  </si>
  <si>
    <t>32</t>
  </si>
  <si>
    <t>421379311</t>
  </si>
  <si>
    <t>Propojení výztuže eliminující bludné proudy nosné konstrukce mostů</t>
  </si>
  <si>
    <t>1156988613</t>
  </si>
  <si>
    <t>"předpoklad"   20,0</t>
  </si>
  <si>
    <t>33</t>
  </si>
  <si>
    <t>451315125</t>
  </si>
  <si>
    <t>Podkladní nebo výplňová vrstva z betonu C 16/20 tl do 150 mm</t>
  </si>
  <si>
    <t>831733331</t>
  </si>
  <si>
    <t>"podkladní beton NK, měřeno digitálně"</t>
  </si>
  <si>
    <t>3,66*14,20</t>
  </si>
  <si>
    <t>34</t>
  </si>
  <si>
    <t>451315136</t>
  </si>
  <si>
    <t>Podkladní nebo výplňová vrstva z betonu C 20/25 tl do 200 mm</t>
  </si>
  <si>
    <t>1815084534</t>
  </si>
  <si>
    <t>"beton vyústění drenáže"   1,25*0,40*2</t>
  </si>
  <si>
    <t>"podkladní beton dlažby, měřeno digitálně z půdorysu, koef. sklonu 1,20"</t>
  </si>
  <si>
    <t>(9,0+9,50)*1,20</t>
  </si>
  <si>
    <t>(7,70+8,60)*1,20</t>
  </si>
  <si>
    <t>35</t>
  </si>
  <si>
    <t>451475121</t>
  </si>
  <si>
    <t>Podkladní vrstva plastbetonová samonivelační první vrstva tl 10 mm</t>
  </si>
  <si>
    <t>242973478</t>
  </si>
  <si>
    <t>"patní desky zábradlí"     0,26*0,22*16*2</t>
  </si>
  <si>
    <t>36</t>
  </si>
  <si>
    <t>451475122</t>
  </si>
  <si>
    <t>Podkladní vrstva plastbetonová samonivelační každá další vrstva tl 10 mm</t>
  </si>
  <si>
    <t>-798635547</t>
  </si>
  <si>
    <t>37</t>
  </si>
  <si>
    <t>45159797R</t>
  </si>
  <si>
    <t>Podklad nebo lože pod dlažbu (přídlažbu) v ploše vodorovné nebo ve sklonu do 1:5, tloušťky od 30 do 100 mm z živičného recyklátu</t>
  </si>
  <si>
    <t>-1055194697</t>
  </si>
  <si>
    <t>45159997R</t>
  </si>
  <si>
    <t>Podklad nebo lože pod dlažbu (přídlažbu) Příplatek k cenám za každých dalších i započatých 10 mm tloušťky podkladu nebo lože přes 100 mm z živičného recyklátu</t>
  </si>
  <si>
    <t>622971516</t>
  </si>
  <si>
    <t>"dle ZOV zpevnění ploch ze silničních panelů, celková tl. podkladu 150 mm"</t>
  </si>
  <si>
    <t>8,0*3,0*5</t>
  </si>
  <si>
    <t>39</t>
  </si>
  <si>
    <t>452318510</t>
  </si>
  <si>
    <t>Zajišťovací práh z betonu prostého se zvýšenými nároky na prostředí</t>
  </si>
  <si>
    <t>805444726</t>
  </si>
  <si>
    <t>"C 25/30, ukončení žlabu"    0,70*0,50*0,60*2</t>
  </si>
  <si>
    <t>40</t>
  </si>
  <si>
    <t>452368211</t>
  </si>
  <si>
    <t>Výztuž podkladních desek nebo bloků nebo pražců otevřený výkop ze svařovaných sítí Kari</t>
  </si>
  <si>
    <t>1267276772</t>
  </si>
  <si>
    <t>"podkladní beton v přechodové oblasti KARI 8/100 x 8/100"     2,85*5,75*2*7,90/1000</t>
  </si>
  <si>
    <t>41</t>
  </si>
  <si>
    <t>457311117</t>
  </si>
  <si>
    <t>Vyrovnávací nebo spádový beton C 25/30 včetně úpravy povrchu</t>
  </si>
  <si>
    <t>-1891820073</t>
  </si>
  <si>
    <t>"podkladní beton drenáže, měřeno digitálně"    1,38*3,10*2</t>
  </si>
  <si>
    <t>"podkladní beton přechodových zídek, měřeno digitálně z řezů"     1,17*3,60*2</t>
  </si>
  <si>
    <t>42</t>
  </si>
  <si>
    <t>457451134</t>
  </si>
  <si>
    <t>Ochranná betonová vrstva na izolaci přesýpaných objektů tl 60 mm s výztuží sítí beton C 30/37</t>
  </si>
  <si>
    <t>602020418</t>
  </si>
  <si>
    <t>"měřeno digitálně z řezů"      5,70*14,40</t>
  </si>
  <si>
    <t>43</t>
  </si>
  <si>
    <t>458311131</t>
  </si>
  <si>
    <t>Filtrační vrstvy za opěrou z betonu drenážního hutněného po vrstvách</t>
  </si>
  <si>
    <t>-240346760</t>
  </si>
  <si>
    <t>"mezerovitý beton, měřeno digitálně z řezů"     11,80*3,65</t>
  </si>
  <si>
    <t>44</t>
  </si>
  <si>
    <t>458501112</t>
  </si>
  <si>
    <t>Výplňové klíny za opěrou z kameniva drceného hutněného po vrstvách</t>
  </si>
  <si>
    <t>421128879</t>
  </si>
  <si>
    <t>"ŠD 0/32 přechodová oblast, měřeno digitálně"</t>
  </si>
  <si>
    <t>2,45*5,75*2</t>
  </si>
  <si>
    <t>45</t>
  </si>
  <si>
    <t>464531111</t>
  </si>
  <si>
    <t>Pohoz z hrubého drceného kamenivo zrno 32 až 63 mm z terénu</t>
  </si>
  <si>
    <t>-592366120</t>
  </si>
  <si>
    <t>"pod odvodněním žlabovkami"     1,0*1,0*0,25*2</t>
  </si>
  <si>
    <t>46</t>
  </si>
  <si>
    <t>465513227</t>
  </si>
  <si>
    <t>Dlažba z lomového kamene na cementovou maltu s vyspárováním tl 250 mm pro hydromeliorace</t>
  </si>
  <si>
    <t>-276875898</t>
  </si>
  <si>
    <t>"dlažba, měřeno digitálně z půdorysu, koef. sklonu 1,20"</t>
  </si>
  <si>
    <t>47</t>
  </si>
  <si>
    <t>465519127</t>
  </si>
  <si>
    <t>Příplatek za dlažbu v pruhu užším než čtyřnásobek tloušťky tl 200 mm</t>
  </si>
  <si>
    <t>127855741</t>
  </si>
  <si>
    <t>Komunikace pozemní</t>
  </si>
  <si>
    <t>48</t>
  </si>
  <si>
    <t>52128321R</t>
  </si>
  <si>
    <t>Demontáž podélných dřev chodníků na mostních konstrukcích včetně upálení šroubů</t>
  </si>
  <si>
    <t>-1541531604</t>
  </si>
  <si>
    <t>"chodník kolem zábradlí"    14,0</t>
  </si>
  <si>
    <t>49</t>
  </si>
  <si>
    <t>573211109</t>
  </si>
  <si>
    <t>Postřik živičný spojovací z asfaltu v množství 0,50 kg/m2</t>
  </si>
  <si>
    <t>645859744</t>
  </si>
  <si>
    <t>"dle ZOV předpoklad pro vysprávky živičného povrchu  8,0*1,0 m2"</t>
  </si>
  <si>
    <t>8,0*1,0</t>
  </si>
  <si>
    <t>50</t>
  </si>
  <si>
    <t>577155111</t>
  </si>
  <si>
    <t>Asfaltový beton vrstva obrusná ACO 16 (ABH) tl 60 mm š do 3 m z nemodifikovaného asfaltu</t>
  </si>
  <si>
    <t>-287268361</t>
  </si>
  <si>
    <t>"dle ZOV předpoklad pro vysprávky živičného povrchu  87,30*1,0 m2"</t>
  </si>
  <si>
    <t>51</t>
  </si>
  <si>
    <t>584121111</t>
  </si>
  <si>
    <t>Osazení silničních dílců z ŽB do lože z kameniva těženého tl 40 mm plochy do 200 m2</t>
  </si>
  <si>
    <t>1925381529</t>
  </si>
  <si>
    <t>52</t>
  </si>
  <si>
    <t>59381006</t>
  </si>
  <si>
    <t>panel silniční 3,00x1,00x0,215m</t>
  </si>
  <si>
    <t>1422834728</t>
  </si>
  <si>
    <t>"dle ZOV zpevnění ploch ze silničních panelů"    8,0*3,0/3,0</t>
  </si>
  <si>
    <t>Úpravy povrchů, podlahy a osazování výplní</t>
  </si>
  <si>
    <t>53</t>
  </si>
  <si>
    <t>632451022</t>
  </si>
  <si>
    <t>Vyrovnávací potěr tl do 30 mm z MC 15 provedený v pásu</t>
  </si>
  <si>
    <t>-1321205936</t>
  </si>
  <si>
    <t>"pod NK v místě stáv. konstrukce"</t>
  </si>
  <si>
    <t>0,55*14,20*2</t>
  </si>
  <si>
    <t>Ostatní konstrukce a práce-bourání</t>
  </si>
  <si>
    <t>54</t>
  </si>
  <si>
    <t>911121211</t>
  </si>
  <si>
    <t>Výroba ocelového zábradli při opravách mostů</t>
  </si>
  <si>
    <t>-786877943</t>
  </si>
  <si>
    <t>"dle řezů"    (2,96+14,20+2,96)*2</t>
  </si>
  <si>
    <t>55</t>
  </si>
  <si>
    <t>911121311</t>
  </si>
  <si>
    <t>Montáž ocelového zábradli při opravách mostů</t>
  </si>
  <si>
    <t>70339527</t>
  </si>
  <si>
    <t>"dle příl. 2.7.1"      (2,96+14,20+2,96)*2</t>
  </si>
  <si>
    <t>56</t>
  </si>
  <si>
    <t>13010430R</t>
  </si>
  <si>
    <t>ocelové zábradlí z úhelníků ocelových vč. patních desek a kompletní povrchové úpravy zinkováním ponorem s nátěrem</t>
  </si>
  <si>
    <t>1342678481</t>
  </si>
  <si>
    <t>"dle příl. 2.7.1"     1432,70/1000</t>
  </si>
  <si>
    <t>57</t>
  </si>
  <si>
    <t>919726124</t>
  </si>
  <si>
    <t>Geotextilie pro ochranu, separaci a filtraci netkaná měrná hmotnost do 800 g/m2</t>
  </si>
  <si>
    <t>1206079469</t>
  </si>
  <si>
    <t>"podkladní beton drenáže"       4,0*5,60*2</t>
  </si>
  <si>
    <t>"NK"   5,90*14,20</t>
  </si>
  <si>
    <t>"rub a líc římsové zídky, mařeno digitálně"     (2,50+1,30)*2,96*2*2</t>
  </si>
  <si>
    <t>58</t>
  </si>
  <si>
    <t>931992121</t>
  </si>
  <si>
    <t>Výplň dilatačních spár z extrudovaného polystyrénu tl 20 mm</t>
  </si>
  <si>
    <t>712259958</t>
  </si>
  <si>
    <t>"dilatační spára říms, měřeno digitálně"     0,10*2*2</t>
  </si>
  <si>
    <t>"mezi přech. zídkami a žlabem kolej lože, měřeno digitálně"</t>
  </si>
  <si>
    <t>0,15*2*2</t>
  </si>
  <si>
    <t>"mezi křídly a kolej. žlabem, měřeno digitálně"</t>
  </si>
  <si>
    <t>0,30*2*2</t>
  </si>
  <si>
    <t>"NK a přechodová zídka, měřeno digitálně"</t>
  </si>
  <si>
    <t>0,40*2*2</t>
  </si>
  <si>
    <t>"mezi křídly a NK, měřeno digitálně"</t>
  </si>
  <si>
    <t>0,90*0,80*4</t>
  </si>
  <si>
    <t>59</t>
  </si>
  <si>
    <t>931994142</t>
  </si>
  <si>
    <t>Těsnění dilatační spáry betonové konstrukce polyuretanovým tmelem do pl 4,0 cm2</t>
  </si>
  <si>
    <t>1304294670</t>
  </si>
  <si>
    <t>"dilatační spára říms, měřeno digitálně"   1,25*2*2</t>
  </si>
  <si>
    <t>"dilatační spára NK  a přechodové zídky"   5,0*2*2</t>
  </si>
  <si>
    <t>"dilatační spára NK  a křídel"    (0,90*2+0,80)*4</t>
  </si>
  <si>
    <t>60</t>
  </si>
  <si>
    <t>935112211</t>
  </si>
  <si>
    <t>Osazení příkopového žlabu do betonu tl 100 mm z betonových tvárnic š 800 mm</t>
  </si>
  <si>
    <t>-1045439238</t>
  </si>
  <si>
    <t>61</t>
  </si>
  <si>
    <t>59227513R</t>
  </si>
  <si>
    <t>tvárnice betonová příkopová 33x59x8 cm</t>
  </si>
  <si>
    <t>-2068643235</t>
  </si>
  <si>
    <t>31,44/0,33</t>
  </si>
  <si>
    <t>62</t>
  </si>
  <si>
    <t>936172121</t>
  </si>
  <si>
    <t>Osazení kovových doplňků mostního vybavení - kotevních stoliček zábradlí nebo svodidel do 20 kg</t>
  </si>
  <si>
    <t>-2130809538</t>
  </si>
  <si>
    <t>"zábradlí na římsách"     16*2</t>
  </si>
  <si>
    <t>63</t>
  </si>
  <si>
    <t>936560R</t>
  </si>
  <si>
    <t>Nivelační značka na konstrukci</t>
  </si>
  <si>
    <t>171353488</t>
  </si>
  <si>
    <t>64</t>
  </si>
  <si>
    <t>936942211</t>
  </si>
  <si>
    <t>Zhotovení tabulky s letopočtem opravy mostu vložením šablony do bednění</t>
  </si>
  <si>
    <t>1279473211</t>
  </si>
  <si>
    <t>1+1</t>
  </si>
  <si>
    <t>65</t>
  </si>
  <si>
    <t>938111111</t>
  </si>
  <si>
    <t>Čištění zdiva opěr, pilířů, křídel od mechu a jiné vegetace</t>
  </si>
  <si>
    <t>102429916</t>
  </si>
  <si>
    <t>"předpoklad"      50,0*4+9,70*2+12,0*4,75</t>
  </si>
  <si>
    <t>66</t>
  </si>
  <si>
    <t>938121111</t>
  </si>
  <si>
    <t>Odstranění náletových křovin, dřevin a travnatého porostu ve výškách v okolí říms a křídel</t>
  </si>
  <si>
    <t>2121443769</t>
  </si>
  <si>
    <t>"předpoklad"   120</t>
  </si>
  <si>
    <t>67</t>
  </si>
  <si>
    <t>938908411</t>
  </si>
  <si>
    <t>Čištění vozovek splachováním vodou</t>
  </si>
  <si>
    <t>-1537519666</t>
  </si>
  <si>
    <t>"dle ZOV předpoklad pro vysprávky živičného povrchu 8,0*1,0 m2"</t>
  </si>
  <si>
    <t>68</t>
  </si>
  <si>
    <t>941111111</t>
  </si>
  <si>
    <t>Montáž lešení řadového trubkového lehkého s podlahami zatížení do 200 kg/m2 š do 0,9 m v do 10 m</t>
  </si>
  <si>
    <t>1866386915</t>
  </si>
  <si>
    <t>"pro sanaci křídel - křídla delší, měřeno digitálně"</t>
  </si>
  <si>
    <t>(7,85-1,80+0,0)/2*16,20*2</t>
  </si>
  <si>
    <t>"pro sanaci křídel - křídla kratší, měřeno digitálně"</t>
  </si>
  <si>
    <t>(7,0-1,80+0,0)/2*12,0*2</t>
  </si>
  <si>
    <t>69</t>
  </si>
  <si>
    <t>941111211</t>
  </si>
  <si>
    <t>Příplatek k lešení řadovému trubkovému lehkému s podlahami š 0,9 m v 10 m za první a ZKD den použití</t>
  </si>
  <si>
    <t>-2090247472</t>
  </si>
  <si>
    <t>"dle pol 941111111,  21 dní"     160,41*21</t>
  </si>
  <si>
    <t>70</t>
  </si>
  <si>
    <t>941112811</t>
  </si>
  <si>
    <t>Demontáž lešení řadového trubkového lehkého bez podlah zatížení do 200 kg/m2 š do 0,9 m v do 10 m</t>
  </si>
  <si>
    <t>957516762</t>
  </si>
  <si>
    <t>"dle pol 941111111"     160,41</t>
  </si>
  <si>
    <t>71</t>
  </si>
  <si>
    <t>941121111</t>
  </si>
  <si>
    <t>Montáž lešení řadového trubkového těžkého s podlahami zatížení do 300 kg/m2 š do 1,5 m v do 10 m</t>
  </si>
  <si>
    <t>-1164215502</t>
  </si>
  <si>
    <t>"pro přezdění v čelech, měřeno digitálně bez pracovní výšky 1,80 m"</t>
  </si>
  <si>
    <t>60,0*2,0</t>
  </si>
  <si>
    <t>72</t>
  </si>
  <si>
    <t>941121211</t>
  </si>
  <si>
    <t>Příplatek k lešení řadovému trubkovému těžkému s podlahami š 1,5 m v 10 m za první a ZKD den použití</t>
  </si>
  <si>
    <t>13171998</t>
  </si>
  <si>
    <t>"dle pol. 941121111, předpoklad 21 dní"       120,0*21</t>
  </si>
  <si>
    <t>73</t>
  </si>
  <si>
    <t>941121811</t>
  </si>
  <si>
    <t>Demontáž lešení řadového trubkového těžkého s podlahami zatížení do 300 kg/m2 š do 1,5 m v do 10 m</t>
  </si>
  <si>
    <t>-767727960</t>
  </si>
  <si>
    <t>"dle pol. 941121111"       120,0</t>
  </si>
  <si>
    <t>74</t>
  </si>
  <si>
    <t>943211111</t>
  </si>
  <si>
    <t>Montáž lešení prostorového rámového lehkého s podlahami zatížení do 200 kg/m2 v do 10 m</t>
  </si>
  <si>
    <t>-1264760115</t>
  </si>
  <si>
    <t>"uvnitř klenby, měřeno digitálně bez pracovní výšky 1,80 m"</t>
  </si>
  <si>
    <t>34,0*4,75</t>
  </si>
  <si>
    <t>75</t>
  </si>
  <si>
    <t>943211211</t>
  </si>
  <si>
    <t>Příplatek k lešení prostorovému rámovému lehkému s podlahami v do 10 m za první a ZKD den použití</t>
  </si>
  <si>
    <t>-713780014</t>
  </si>
  <si>
    <t>"dle pol 943211111, 21 dní"     161,50*21</t>
  </si>
  <si>
    <t>76</t>
  </si>
  <si>
    <t>944111111</t>
  </si>
  <si>
    <t>Montáž ochranného zábradlí trubkového na vnějších stranách objektů odkloněného od svislice do 15°</t>
  </si>
  <si>
    <t>-1528076851</t>
  </si>
  <si>
    <t>"předpoklad u klenby"    4,70*2*2</t>
  </si>
  <si>
    <t>"předpoklad vně čel"    11,0*2*2</t>
  </si>
  <si>
    <t>"předpoklad křídla"    (16,0+12,0)*2</t>
  </si>
  <si>
    <t>77</t>
  </si>
  <si>
    <t>944111211</t>
  </si>
  <si>
    <t>Příplatek k ochrannému zábradlí trubkovému na vnějších stranách objektů za první a ZKD den použití</t>
  </si>
  <si>
    <t>-888067887</t>
  </si>
  <si>
    <t>"dle pol 944111111, 21 dní"     118,80*21</t>
  </si>
  <si>
    <t>78</t>
  </si>
  <si>
    <t>944111811</t>
  </si>
  <si>
    <t>Demontáž ochranného zábradlí trubkového na vnějších stranách objektů odkloněného od svislice do 15°</t>
  </si>
  <si>
    <t>2108828003</t>
  </si>
  <si>
    <t>"dle pol. 944111111"        118,80</t>
  </si>
  <si>
    <t>79</t>
  </si>
  <si>
    <t>953943122</t>
  </si>
  <si>
    <t>Osazování výrobků do 5 kg/kus do betonu</t>
  </si>
  <si>
    <t>-1799594594</t>
  </si>
  <si>
    <t>"měřicí vývody bludných proudů"        4</t>
  </si>
  <si>
    <t>80</t>
  </si>
  <si>
    <t>133228120R</t>
  </si>
  <si>
    <t>měřící vývod bludných proudů z pásové oceli 100/10</t>
  </si>
  <si>
    <t>-1051346101</t>
  </si>
  <si>
    <t>81</t>
  </si>
  <si>
    <t>95396111R</t>
  </si>
  <si>
    <t>Kotvy chemické s vyvrtáním otvoru do betonu, železobetonu nebo tvrdého kamene tmel, velikost M 20, hloubka 300 mm</t>
  </si>
  <si>
    <t>1618518981</t>
  </si>
  <si>
    <t>"kotevní trny NK"    28*2</t>
  </si>
  <si>
    <t>82</t>
  </si>
  <si>
    <t>953961214</t>
  </si>
  <si>
    <t>Kotvy chemickou patronou M 16 hl 125 mm do betonu, ŽB nebo kamene s vyvrtáním otvoru</t>
  </si>
  <si>
    <t>760332018</t>
  </si>
  <si>
    <t>"kotvení patních desek zábradlí"    4*16*2</t>
  </si>
  <si>
    <t>83</t>
  </si>
  <si>
    <t>962022491</t>
  </si>
  <si>
    <t>Bourání zdiva nadzákladového kamenného na MC přes 1 m3</t>
  </si>
  <si>
    <t>530034488</t>
  </si>
  <si>
    <t>"část pod tímsami pro novou NK, měřeno digitálně"</t>
  </si>
  <si>
    <t>0,55*0,45*14,0*2</t>
  </si>
  <si>
    <t>84</t>
  </si>
  <si>
    <t>962042321</t>
  </si>
  <si>
    <t>Bourání zdiva nadzákladového z betonu prostého přes 1 m3</t>
  </si>
  <si>
    <t>527304672</t>
  </si>
  <si>
    <t>"stávající římsy"     0,55*0,25*(14,08+13,94)</t>
  </si>
  <si>
    <t>85</t>
  </si>
  <si>
    <t>985131111</t>
  </si>
  <si>
    <t>Očištění ploch stěn, rubu kleneb a podlah tlakovou vodou</t>
  </si>
  <si>
    <t>-1305026728</t>
  </si>
  <si>
    <t>"stěny uvnitř klenby, měřeno digitálně před a po spárování" 3,50*4,75*2</t>
  </si>
  <si>
    <t>"delší křídla, měřeno digitálně, před a po spárování"    (7,85+1,30)/2*16,20*2</t>
  </si>
  <si>
    <t>"kratší křídla, měřeno digitálně, před a po spárování"  7,0/2*12,0*2</t>
  </si>
  <si>
    <t>"rub klenby"   2,50*4,75</t>
  </si>
  <si>
    <t>86</t>
  </si>
  <si>
    <t>985132111</t>
  </si>
  <si>
    <t>Očištění ploch líce kleneb a podhledů tlakovou vodou</t>
  </si>
  <si>
    <t>-657850722</t>
  </si>
  <si>
    <t>"podhled klenby, měřeno digitálně, před spárováním"     10,60*4,75</t>
  </si>
  <si>
    <t>"podhled klenby, měřeno digitálně, po spárování"     10,60*4,75</t>
  </si>
  <si>
    <t>87</t>
  </si>
  <si>
    <t>985142111</t>
  </si>
  <si>
    <t>Vysekání spojovací hmoty ze spár zdiva hl do 40 mm dl do 6 m/m2</t>
  </si>
  <si>
    <t>1166638966</t>
  </si>
  <si>
    <t>"dle pol. 985232111"      343,705</t>
  </si>
  <si>
    <t>88</t>
  </si>
  <si>
    <t>985211111</t>
  </si>
  <si>
    <t>Vyklínování uvolněných kamenů ve zdivu se spárami dl do 6 m/m2</t>
  </si>
  <si>
    <t>-772761087</t>
  </si>
  <si>
    <t>"předpoklad"       10,0</t>
  </si>
  <si>
    <t>89</t>
  </si>
  <si>
    <t>985211912</t>
  </si>
  <si>
    <t>Příplatek k vyklínování uvolněných kamenů za plochu do 10 m2 jednotlivě</t>
  </si>
  <si>
    <t>-1813956307</t>
  </si>
  <si>
    <t>90</t>
  </si>
  <si>
    <t>985223212</t>
  </si>
  <si>
    <t>Přezdívání kamenného zdiva do aktivované malty přes 3 m3</t>
  </si>
  <si>
    <t>-1721064076</t>
  </si>
  <si>
    <t>"část čel měřeno digitálně, předpoklad"   16,0*2*0,40</t>
  </si>
  <si>
    <t>"část křídla olomoucké opěry v místě napojení na opěru" 2,30*1,0*0,40</t>
  </si>
  <si>
    <t>"část všech křídel v místě napojení na žlab KL"     4*0,65*1,20*0,90</t>
  </si>
  <si>
    <t>"Rezerva" 4,0</t>
  </si>
  <si>
    <t>91</t>
  </si>
  <si>
    <t>985232111</t>
  </si>
  <si>
    <t>Hloubkové spárování zdiva aktivovanou maltou spára hl do 80 mm dl do 6 m/m2</t>
  </si>
  <si>
    <t>-1100533292</t>
  </si>
  <si>
    <t>"podhled klenby, měřeno digitálně"     10,60*4,75</t>
  </si>
  <si>
    <t xml:space="preserve">"stěny uvnitř klenby, měřeno digitálně" 3,50*4,75*2 </t>
  </si>
  <si>
    <t xml:space="preserve">"delší křídla, měřeno digitálně"    (7,85+1,30)/2*16,20*2 </t>
  </si>
  <si>
    <t>"kratší křídla, měřeno digitálně"  7,0/2*12,0*2</t>
  </si>
  <si>
    <t>"čela, část mimo přezdění, měřeno digitálně"   4,0*2*2</t>
  </si>
  <si>
    <t>"rub klenby"     2,50*4,75</t>
  </si>
  <si>
    <t>92</t>
  </si>
  <si>
    <t>985233112</t>
  </si>
  <si>
    <t>Úprava spár po spárování zdiva zdrsněním spára dl do 6 m/m2</t>
  </si>
  <si>
    <t>1049410655</t>
  </si>
  <si>
    <t>93</t>
  </si>
  <si>
    <t>985441114</t>
  </si>
  <si>
    <t>Přídavná šroubovitá nerezová výztuž 1 táhlo D 10 mm v drážce v cihelném zdivu hl do 70 mm</t>
  </si>
  <si>
    <t>1210180969</t>
  </si>
  <si>
    <t>"dle řezů a tabulky"     181,40</t>
  </si>
  <si>
    <t>99</t>
  </si>
  <si>
    <t>94</t>
  </si>
  <si>
    <t>998212111</t>
  </si>
  <si>
    <t>Přesun hmot pro mosty zděné, monolitické betonové nebo ocelové v do 20 m</t>
  </si>
  <si>
    <t>-737468481</t>
  </si>
  <si>
    <t>95</t>
  </si>
  <si>
    <t>997013501</t>
  </si>
  <si>
    <t>Odvoz suti a vybouraných hmot na skládku nebo meziskládku do 1 km se složením</t>
  </si>
  <si>
    <t>-1902301047</t>
  </si>
  <si>
    <t>96</t>
  </si>
  <si>
    <t>997013509</t>
  </si>
  <si>
    <t>Příplatek k odvozu suti a vybouraných hmot na skládku ZKD 1 km přes 1 km</t>
  </si>
  <si>
    <t>-1374952778</t>
  </si>
  <si>
    <t>"skládka předpoklad 10 km"     82,693*(10-1)</t>
  </si>
  <si>
    <t>97</t>
  </si>
  <si>
    <t>997013601</t>
  </si>
  <si>
    <t>Poplatek za uložení na skládce (skládkovné) stavebního odpadu betonového kód odpadu 17 01 01</t>
  </si>
  <si>
    <t>1578194328</t>
  </si>
  <si>
    <t>"dle pol. 962042321 - suť"     8,477</t>
  </si>
  <si>
    <t>"dle pol. 113106192 - suť"     10,20</t>
  </si>
  <si>
    <t>"dle pol. 985142111 - suť"     3,643</t>
  </si>
  <si>
    <t>98</t>
  </si>
  <si>
    <t>997221645</t>
  </si>
  <si>
    <t>Poplatek za uložení na skládce (skládkovné) odpadu asfaltového bez dehtu kód odpadu 17 03 02</t>
  </si>
  <si>
    <t>-1808125711</t>
  </si>
  <si>
    <t>"dle pol. 11315411R"     1,024</t>
  </si>
  <si>
    <t>"dle pol. 113107143"     7,584</t>
  </si>
  <si>
    <t>997221655</t>
  </si>
  <si>
    <t>Poplatek za uložení na skládce (skládkovné) zeminy a kamení kód odpadu 17 05 04</t>
  </si>
  <si>
    <t>160894472</t>
  </si>
  <si>
    <t>"dle pol. 962022491"    6,93*2,50</t>
  </si>
  <si>
    <t>PSV</t>
  </si>
  <si>
    <t>Práce a dodávky PSV</t>
  </si>
  <si>
    <t>711</t>
  </si>
  <si>
    <t>Izolace proti vodě, vlhkosti a plynům</t>
  </si>
  <si>
    <t>100</t>
  </si>
  <si>
    <t>711111001</t>
  </si>
  <si>
    <t>Provedení izolace proti zemní vlhkosti vodorovné za studena nátěrem penetračním</t>
  </si>
  <si>
    <t>-578836399</t>
  </si>
  <si>
    <t>"měřeno digitáloně z řezů - NK"      15,30*5,90</t>
  </si>
  <si>
    <t>101</t>
  </si>
  <si>
    <t>711112001</t>
  </si>
  <si>
    <t>Provedení izolace proti zemní vlhkosti svislé za studena nátěrem penetračním</t>
  </si>
  <si>
    <t>-1345817656</t>
  </si>
  <si>
    <t>"rub a líc římsové zídky, měřeno digitálně"</t>
  </si>
  <si>
    <t>(2,50+1,30)*2,96*2*2</t>
  </si>
  <si>
    <t>102</t>
  </si>
  <si>
    <t>11163150</t>
  </si>
  <si>
    <t>lak penetrační asfaltový</t>
  </si>
  <si>
    <t>794869271</t>
  </si>
  <si>
    <t>"dle pol. 711111101"     90,20*0,00030</t>
  </si>
  <si>
    <t>"dle pol. 711111201"     44,992*0,00035</t>
  </si>
  <si>
    <t>103</t>
  </si>
  <si>
    <t>711122131</t>
  </si>
  <si>
    <t>Provedení izolace proti zemní vlhkosti svislé za horka nátěrem asfaltovým</t>
  </si>
  <si>
    <t>1792277708</t>
  </si>
  <si>
    <t>"rub a líc římsové zídky - 2x, měřeno digitálně"</t>
  </si>
  <si>
    <t>(2,50+1,30)*2,96*2*2*2</t>
  </si>
  <si>
    <t>104</t>
  </si>
  <si>
    <t>11161332R</t>
  </si>
  <si>
    <t>asfalt pro izolaci trub</t>
  </si>
  <si>
    <t>86120420</t>
  </si>
  <si>
    <t>89,984</t>
  </si>
  <si>
    <t>89,984*0,0017 "Přepočtené koeficientem množství</t>
  </si>
  <si>
    <t>105</t>
  </si>
  <si>
    <t>711141559</t>
  </si>
  <si>
    <t>Provedení izolace proti zemní vlhkosti pásy přitavením vodorovné NAIP</t>
  </si>
  <si>
    <t>-845572869</t>
  </si>
  <si>
    <t>106</t>
  </si>
  <si>
    <t>711341564</t>
  </si>
  <si>
    <t>Provedení hydroizolace mostovek pásy přitavením NAIP</t>
  </si>
  <si>
    <t>-1855730505</t>
  </si>
  <si>
    <t>107</t>
  </si>
  <si>
    <t>62832134</t>
  </si>
  <si>
    <t>pás asfaltový natavitelný oxidovaný tl 4,0mm typu V60 S40 s vložkou ze skleněné rohože, s jemnozrnným minerálním posypem</t>
  </si>
  <si>
    <t>-727649238</t>
  </si>
  <si>
    <t>"podkladní beton drenáže      4,0*5,60*2"</t>
  </si>
  <si>
    <t>"měřeno digitáloně z řezů - NK    15,30*5,90"</t>
  </si>
  <si>
    <t>(44,8+90,27)*1,15 "Přepočtené koeficientem množství</t>
  </si>
  <si>
    <t>108</t>
  </si>
  <si>
    <t>711461103</t>
  </si>
  <si>
    <t>Provedení izolace proti tlakové vodě vodorovné fólií přilepenou v plné ploše</t>
  </si>
  <si>
    <t>977232534</t>
  </si>
  <si>
    <t>"měřeno digitáloně z řezů - NK"      14,30*5,90</t>
  </si>
  <si>
    <t>109</t>
  </si>
  <si>
    <t>69341013</t>
  </si>
  <si>
    <t>geomembrána hydroizolační hladká tl 2mm</t>
  </si>
  <si>
    <t>353733944</t>
  </si>
  <si>
    <t>"dle pol. 711461103" 84,370</t>
  </si>
  <si>
    <t>110</t>
  </si>
  <si>
    <t>71149117R</t>
  </si>
  <si>
    <t>Provedení ukončení izolace proti povrchové a podpovrchové vodě  připevnění izolace nerezovou lištou vč. dodávky</t>
  </si>
  <si>
    <t>-1249386480</t>
  </si>
  <si>
    <t>14,20*2</t>
  </si>
  <si>
    <t>111</t>
  </si>
  <si>
    <t>998711101</t>
  </si>
  <si>
    <t>Přesun hmot tonážní pro izolace proti vodě, vlhkosti a plynům v objektech výšky do 6 m</t>
  </si>
  <si>
    <t>1443099566</t>
  </si>
  <si>
    <t>767</t>
  </si>
  <si>
    <t>Konstrukce zámečnické</t>
  </si>
  <si>
    <t>112</t>
  </si>
  <si>
    <t>767161814</t>
  </si>
  <si>
    <t>Demontáž zábradlí rovného nerozebíratelného hmotnosti 1m zábradlí přes 20 kg do suti</t>
  </si>
  <si>
    <t>-2092535215</t>
  </si>
  <si>
    <t>"dle půdorysu stávajícího stavu"      14,0*2</t>
  </si>
  <si>
    <t>VRN</t>
  </si>
  <si>
    <t>Ostatní náklady</t>
  </si>
  <si>
    <t>VRN1</t>
  </si>
  <si>
    <t>Průzkumné, geodetické a projektové práce</t>
  </si>
  <si>
    <t>113</t>
  </si>
  <si>
    <t>012103000</t>
  </si>
  <si>
    <t>Geodetické práce před výstavbou</t>
  </si>
  <si>
    <t>…</t>
  </si>
  <si>
    <t>1024</t>
  </si>
  <si>
    <t>-79842672</t>
  </si>
  <si>
    <t>"zaměření koleje před započetím stavby"    1</t>
  </si>
  <si>
    <t>114</t>
  </si>
  <si>
    <t>012303000</t>
  </si>
  <si>
    <t>Geodetické práce po výstavbě</t>
  </si>
  <si>
    <t>-358233154</t>
  </si>
  <si>
    <t>"zaměření skutečného provedení stavby"     1</t>
  </si>
  <si>
    <t>115</t>
  </si>
  <si>
    <t>013002000</t>
  </si>
  <si>
    <t>Projektové práce</t>
  </si>
  <si>
    <t>1491064366</t>
  </si>
  <si>
    <t>projektové práce na zajištění výrobní dokumentace</t>
  </si>
  <si>
    <t>"zábradlí, injektáže, doplňující výztuž"      1</t>
  </si>
  <si>
    <t>116</t>
  </si>
  <si>
    <t>013254000</t>
  </si>
  <si>
    <t>Dokumentace skutečného provedení stavby</t>
  </si>
  <si>
    <t>-2054768544</t>
  </si>
  <si>
    <t>"dokumantace skutečného provedení stavby"    1</t>
  </si>
  <si>
    <t>VRN3</t>
  </si>
  <si>
    <t>Zařízení staveniště</t>
  </si>
  <si>
    <t>117</t>
  </si>
  <si>
    <t>030001000</t>
  </si>
  <si>
    <t>-536274329</t>
  </si>
  <si>
    <t>"Ostatní náklady spojené se stavbou" 1</t>
  </si>
  <si>
    <t>"Vytyčení sítí, vybavení staveniště, připojení a náklady za energii, zabezpečení staveniště, příjezdové komunikace, úklid, doprava, převozy, ..."</t>
  </si>
  <si>
    <t>VRN4</t>
  </si>
  <si>
    <t>Inženýrská činnost</t>
  </si>
  <si>
    <t>118</t>
  </si>
  <si>
    <t>043103000</t>
  </si>
  <si>
    <t>Zkoušky bez rozlišení</t>
  </si>
  <si>
    <t>1580042518</t>
  </si>
  <si>
    <t>"Např. Měření bludných proudů" 2</t>
  </si>
  <si>
    <t>VRN9</t>
  </si>
  <si>
    <t>119</t>
  </si>
  <si>
    <t>091002000</t>
  </si>
  <si>
    <t>Ostatní náklady související s objektem</t>
  </si>
  <si>
    <t>223767849</t>
  </si>
  <si>
    <t>"pasportizace tratí před zahájením stavby a po dokončení stavby"   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</si>
</sst>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2"/>
      <c r="AQ5" s="22"/>
      <c r="AR5" s="20"/>
      <c r="BE5" s="27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2"/>
      <c r="AQ6" s="22"/>
      <c r="AR6" s="20"/>
      <c r="BE6" s="27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7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7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7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7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77"/>
      <c r="BS13" s="17" t="s">
        <v>6</v>
      </c>
    </row>
    <row r="14" spans="1:74" ht="12.75">
      <c r="B14" s="21"/>
      <c r="C14" s="22"/>
      <c r="D14" s="22"/>
      <c r="E14" s="282" t="s">
        <v>28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7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7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7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7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7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7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7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7"/>
    </row>
    <row r="23" spans="1:71" s="1" customFormat="1" ht="16.5" customHeight="1">
      <c r="B23" s="21"/>
      <c r="C23" s="22"/>
      <c r="D23" s="22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2"/>
      <c r="AP23" s="22"/>
      <c r="AQ23" s="22"/>
      <c r="AR23" s="20"/>
      <c r="BE23" s="27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7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5">
        <f>ROUND(AG94,2)</f>
        <v>0</v>
      </c>
      <c r="AL26" s="286"/>
      <c r="AM26" s="286"/>
      <c r="AN26" s="286"/>
      <c r="AO26" s="286"/>
      <c r="AP26" s="36"/>
      <c r="AQ26" s="36"/>
      <c r="AR26" s="39"/>
      <c r="BE26" s="27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7" t="s">
        <v>35</v>
      </c>
      <c r="M28" s="287"/>
      <c r="N28" s="287"/>
      <c r="O28" s="287"/>
      <c r="P28" s="287"/>
      <c r="Q28" s="36"/>
      <c r="R28" s="36"/>
      <c r="S28" s="36"/>
      <c r="T28" s="36"/>
      <c r="U28" s="36"/>
      <c r="V28" s="36"/>
      <c r="W28" s="287" t="s">
        <v>36</v>
      </c>
      <c r="X28" s="287"/>
      <c r="Y28" s="287"/>
      <c r="Z28" s="287"/>
      <c r="AA28" s="287"/>
      <c r="AB28" s="287"/>
      <c r="AC28" s="287"/>
      <c r="AD28" s="287"/>
      <c r="AE28" s="287"/>
      <c r="AF28" s="36"/>
      <c r="AG28" s="36"/>
      <c r="AH28" s="36"/>
      <c r="AI28" s="36"/>
      <c r="AJ28" s="36"/>
      <c r="AK28" s="287" t="s">
        <v>37</v>
      </c>
      <c r="AL28" s="287"/>
      <c r="AM28" s="287"/>
      <c r="AN28" s="287"/>
      <c r="AO28" s="287"/>
      <c r="AP28" s="36"/>
      <c r="AQ28" s="36"/>
      <c r="AR28" s="39"/>
      <c r="BE28" s="277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90">
        <v>0.21</v>
      </c>
      <c r="M29" s="289"/>
      <c r="N29" s="289"/>
      <c r="O29" s="289"/>
      <c r="P29" s="289"/>
      <c r="Q29" s="41"/>
      <c r="R29" s="41"/>
      <c r="S29" s="41"/>
      <c r="T29" s="41"/>
      <c r="U29" s="41"/>
      <c r="V29" s="41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1"/>
      <c r="AG29" s="41"/>
      <c r="AH29" s="41"/>
      <c r="AI29" s="41"/>
      <c r="AJ29" s="41"/>
      <c r="AK29" s="288">
        <f>ROUND(AV94, 2)</f>
        <v>0</v>
      </c>
      <c r="AL29" s="289"/>
      <c r="AM29" s="289"/>
      <c r="AN29" s="289"/>
      <c r="AO29" s="289"/>
      <c r="AP29" s="41"/>
      <c r="AQ29" s="41"/>
      <c r="AR29" s="42"/>
      <c r="BE29" s="278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90">
        <v>0.15</v>
      </c>
      <c r="M30" s="289"/>
      <c r="N30" s="289"/>
      <c r="O30" s="289"/>
      <c r="P30" s="289"/>
      <c r="Q30" s="41"/>
      <c r="R30" s="41"/>
      <c r="S30" s="41"/>
      <c r="T30" s="41"/>
      <c r="U30" s="41"/>
      <c r="V30" s="41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1"/>
      <c r="AG30" s="41"/>
      <c r="AH30" s="41"/>
      <c r="AI30" s="41"/>
      <c r="AJ30" s="41"/>
      <c r="AK30" s="288">
        <f>ROUND(AW94, 2)</f>
        <v>0</v>
      </c>
      <c r="AL30" s="289"/>
      <c r="AM30" s="289"/>
      <c r="AN30" s="289"/>
      <c r="AO30" s="289"/>
      <c r="AP30" s="41"/>
      <c r="AQ30" s="41"/>
      <c r="AR30" s="42"/>
      <c r="BE30" s="278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90">
        <v>0.21</v>
      </c>
      <c r="M31" s="289"/>
      <c r="N31" s="289"/>
      <c r="O31" s="289"/>
      <c r="P31" s="289"/>
      <c r="Q31" s="41"/>
      <c r="R31" s="41"/>
      <c r="S31" s="41"/>
      <c r="T31" s="41"/>
      <c r="U31" s="41"/>
      <c r="V31" s="41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1"/>
      <c r="AG31" s="41"/>
      <c r="AH31" s="41"/>
      <c r="AI31" s="41"/>
      <c r="AJ31" s="41"/>
      <c r="AK31" s="288">
        <v>0</v>
      </c>
      <c r="AL31" s="289"/>
      <c r="AM31" s="289"/>
      <c r="AN31" s="289"/>
      <c r="AO31" s="289"/>
      <c r="AP31" s="41"/>
      <c r="AQ31" s="41"/>
      <c r="AR31" s="42"/>
      <c r="BE31" s="278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90">
        <v>0.15</v>
      </c>
      <c r="M32" s="289"/>
      <c r="N32" s="289"/>
      <c r="O32" s="289"/>
      <c r="P32" s="289"/>
      <c r="Q32" s="41"/>
      <c r="R32" s="41"/>
      <c r="S32" s="41"/>
      <c r="T32" s="41"/>
      <c r="U32" s="41"/>
      <c r="V32" s="41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1"/>
      <c r="AG32" s="41"/>
      <c r="AH32" s="41"/>
      <c r="AI32" s="41"/>
      <c r="AJ32" s="41"/>
      <c r="AK32" s="288">
        <v>0</v>
      </c>
      <c r="AL32" s="289"/>
      <c r="AM32" s="289"/>
      <c r="AN32" s="289"/>
      <c r="AO32" s="289"/>
      <c r="AP32" s="41"/>
      <c r="AQ32" s="41"/>
      <c r="AR32" s="42"/>
      <c r="BE32" s="278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90">
        <v>0</v>
      </c>
      <c r="M33" s="289"/>
      <c r="N33" s="289"/>
      <c r="O33" s="289"/>
      <c r="P33" s="289"/>
      <c r="Q33" s="41"/>
      <c r="R33" s="41"/>
      <c r="S33" s="41"/>
      <c r="T33" s="41"/>
      <c r="U33" s="41"/>
      <c r="V33" s="41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1"/>
      <c r="AG33" s="41"/>
      <c r="AH33" s="41"/>
      <c r="AI33" s="41"/>
      <c r="AJ33" s="41"/>
      <c r="AK33" s="288">
        <v>0</v>
      </c>
      <c r="AL33" s="289"/>
      <c r="AM33" s="289"/>
      <c r="AN33" s="289"/>
      <c r="AO33" s="289"/>
      <c r="AP33" s="41"/>
      <c r="AQ33" s="41"/>
      <c r="AR33" s="42"/>
      <c r="BE33" s="27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7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91" t="s">
        <v>46</v>
      </c>
      <c r="Y35" s="292"/>
      <c r="Z35" s="292"/>
      <c r="AA35" s="292"/>
      <c r="AB35" s="292"/>
      <c r="AC35" s="45"/>
      <c r="AD35" s="45"/>
      <c r="AE35" s="45"/>
      <c r="AF35" s="45"/>
      <c r="AG35" s="45"/>
      <c r="AH35" s="45"/>
      <c r="AI35" s="45"/>
      <c r="AJ35" s="45"/>
      <c r="AK35" s="293">
        <f>SUM(AK26:AK33)</f>
        <v>0</v>
      </c>
      <c r="AL35" s="292"/>
      <c r="AM35" s="292"/>
      <c r="AN35" s="292"/>
      <c r="AO35" s="29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2020_02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5" t="str">
        <f>K6</f>
        <v>Oprava mostu v km 95,596 na trati Olomouc - Nezamyslice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Nemilany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7" t="str">
        <f>IF(AN8= "","",AN8)</f>
        <v/>
      </c>
      <c r="AN87" s="29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98" t="str">
        <f>IF(E17="","",E17)</f>
        <v xml:space="preserve"> </v>
      </c>
      <c r="AN89" s="299"/>
      <c r="AO89" s="299"/>
      <c r="AP89" s="299"/>
      <c r="AQ89" s="36"/>
      <c r="AR89" s="39"/>
      <c r="AS89" s="300" t="s">
        <v>54</v>
      </c>
      <c r="AT89" s="30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25.7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98" t="str">
        <f>IF(E20="","",E20)</f>
        <v>Správa železnic, státní organizace</v>
      </c>
      <c r="AN90" s="299"/>
      <c r="AO90" s="299"/>
      <c r="AP90" s="299"/>
      <c r="AQ90" s="36"/>
      <c r="AR90" s="39"/>
      <c r="AS90" s="302"/>
      <c r="AT90" s="30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4"/>
      <c r="AT91" s="30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06" t="s">
        <v>55</v>
      </c>
      <c r="D92" s="307"/>
      <c r="E92" s="307"/>
      <c r="F92" s="307"/>
      <c r="G92" s="307"/>
      <c r="H92" s="73"/>
      <c r="I92" s="308" t="s">
        <v>56</v>
      </c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  <c r="AF92" s="307"/>
      <c r="AG92" s="309" t="s">
        <v>57</v>
      </c>
      <c r="AH92" s="307"/>
      <c r="AI92" s="307"/>
      <c r="AJ92" s="307"/>
      <c r="AK92" s="307"/>
      <c r="AL92" s="307"/>
      <c r="AM92" s="307"/>
      <c r="AN92" s="308" t="s">
        <v>58</v>
      </c>
      <c r="AO92" s="307"/>
      <c r="AP92" s="310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18">
        <f>ROUND(AG95,2)</f>
        <v>0</v>
      </c>
      <c r="AH94" s="318"/>
      <c r="AI94" s="318"/>
      <c r="AJ94" s="318"/>
      <c r="AK94" s="318"/>
      <c r="AL94" s="318"/>
      <c r="AM94" s="318"/>
      <c r="AN94" s="319">
        <f>SUM(AG94,AT94)</f>
        <v>0</v>
      </c>
      <c r="AO94" s="319"/>
      <c r="AP94" s="319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24.75" customHeight="1">
      <c r="B95" s="93"/>
      <c r="C95" s="94"/>
      <c r="D95" s="314" t="s">
        <v>14</v>
      </c>
      <c r="E95" s="314"/>
      <c r="F95" s="314"/>
      <c r="G95" s="314"/>
      <c r="H95" s="314"/>
      <c r="I95" s="95"/>
      <c r="J95" s="314" t="s">
        <v>17</v>
      </c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313">
        <f>ROUND(SUM(AG96:AG97),2)</f>
        <v>0</v>
      </c>
      <c r="AH95" s="312"/>
      <c r="AI95" s="312"/>
      <c r="AJ95" s="312"/>
      <c r="AK95" s="312"/>
      <c r="AL95" s="312"/>
      <c r="AM95" s="312"/>
      <c r="AN95" s="311">
        <f>SUM(AG95,AT95)</f>
        <v>0</v>
      </c>
      <c r="AO95" s="312"/>
      <c r="AP95" s="312"/>
      <c r="AQ95" s="96" t="s">
        <v>78</v>
      </c>
      <c r="AR95" s="97"/>
      <c r="AS95" s="98">
        <f>ROUND(SUM(AS96:AS97),2)</f>
        <v>0</v>
      </c>
      <c r="AT95" s="99">
        <f>ROUND(SUM(AV95:AW95),2)</f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73</v>
      </c>
      <c r="BT95" s="102" t="s">
        <v>79</v>
      </c>
      <c r="BU95" s="102" t="s">
        <v>75</v>
      </c>
      <c r="BV95" s="102" t="s">
        <v>76</v>
      </c>
      <c r="BW95" s="102" t="s">
        <v>80</v>
      </c>
      <c r="BX95" s="102" t="s">
        <v>5</v>
      </c>
      <c r="CL95" s="102" t="s">
        <v>1</v>
      </c>
      <c r="CM95" s="102" t="s">
        <v>81</v>
      </c>
    </row>
    <row r="96" spans="1:91" s="4" customFormat="1" ht="16.5" customHeight="1">
      <c r="A96" s="103" t="s">
        <v>82</v>
      </c>
      <c r="B96" s="58"/>
      <c r="C96" s="104"/>
      <c r="D96" s="104"/>
      <c r="E96" s="317" t="s">
        <v>83</v>
      </c>
      <c r="F96" s="317"/>
      <c r="G96" s="317"/>
      <c r="H96" s="317"/>
      <c r="I96" s="317"/>
      <c r="J96" s="104"/>
      <c r="K96" s="317" t="s">
        <v>84</v>
      </c>
      <c r="L96" s="317"/>
      <c r="M96" s="317"/>
      <c r="N96" s="317"/>
      <c r="O96" s="317"/>
      <c r="P96" s="317"/>
      <c r="Q96" s="317"/>
      <c r="R96" s="317"/>
      <c r="S96" s="317"/>
      <c r="T96" s="317"/>
      <c r="U96" s="317"/>
      <c r="V96" s="317"/>
      <c r="W96" s="317"/>
      <c r="X96" s="317"/>
      <c r="Y96" s="317"/>
      <c r="Z96" s="317"/>
      <c r="AA96" s="317"/>
      <c r="AB96" s="317"/>
      <c r="AC96" s="317"/>
      <c r="AD96" s="317"/>
      <c r="AE96" s="317"/>
      <c r="AF96" s="317"/>
      <c r="AG96" s="315">
        <f>'SO 01 - Železniční svršek'!J32</f>
        <v>0</v>
      </c>
      <c r="AH96" s="316"/>
      <c r="AI96" s="316"/>
      <c r="AJ96" s="316"/>
      <c r="AK96" s="316"/>
      <c r="AL96" s="316"/>
      <c r="AM96" s="316"/>
      <c r="AN96" s="315">
        <f>SUM(AG96,AT96)</f>
        <v>0</v>
      </c>
      <c r="AO96" s="316"/>
      <c r="AP96" s="316"/>
      <c r="AQ96" s="105" t="s">
        <v>85</v>
      </c>
      <c r="AR96" s="60"/>
      <c r="AS96" s="106">
        <v>0</v>
      </c>
      <c r="AT96" s="107">
        <f>ROUND(SUM(AV96:AW96),2)</f>
        <v>0</v>
      </c>
      <c r="AU96" s="108">
        <f>'SO 01 - Železniční svršek'!P125</f>
        <v>0</v>
      </c>
      <c r="AV96" s="107">
        <f>'SO 01 - Železniční svršek'!J35</f>
        <v>0</v>
      </c>
      <c r="AW96" s="107">
        <f>'SO 01 - Železniční svršek'!J36</f>
        <v>0</v>
      </c>
      <c r="AX96" s="107">
        <f>'SO 01 - Železniční svršek'!J37</f>
        <v>0</v>
      </c>
      <c r="AY96" s="107">
        <f>'SO 01 - Železniční svršek'!J38</f>
        <v>0</v>
      </c>
      <c r="AZ96" s="107">
        <f>'SO 01 - Železniční svršek'!F35</f>
        <v>0</v>
      </c>
      <c r="BA96" s="107">
        <f>'SO 01 - Železniční svršek'!F36</f>
        <v>0</v>
      </c>
      <c r="BB96" s="107">
        <f>'SO 01 - Železniční svršek'!F37</f>
        <v>0</v>
      </c>
      <c r="BC96" s="107">
        <f>'SO 01 - Železniční svršek'!F38</f>
        <v>0</v>
      </c>
      <c r="BD96" s="109">
        <f>'SO 01 - Železniční svršek'!F39</f>
        <v>0</v>
      </c>
      <c r="BT96" s="110" t="s">
        <v>81</v>
      </c>
      <c r="BV96" s="110" t="s">
        <v>76</v>
      </c>
      <c r="BW96" s="110" t="s">
        <v>86</v>
      </c>
      <c r="BX96" s="110" t="s">
        <v>80</v>
      </c>
      <c r="CL96" s="110" t="s">
        <v>1</v>
      </c>
    </row>
    <row r="97" spans="1:90" s="4" customFormat="1" ht="16.5" customHeight="1">
      <c r="A97" s="103" t="s">
        <v>82</v>
      </c>
      <c r="B97" s="58"/>
      <c r="C97" s="104"/>
      <c r="D97" s="104"/>
      <c r="E97" s="317" t="s">
        <v>87</v>
      </c>
      <c r="F97" s="317"/>
      <c r="G97" s="317"/>
      <c r="H97" s="317"/>
      <c r="I97" s="317"/>
      <c r="J97" s="104"/>
      <c r="K97" s="317" t="s">
        <v>88</v>
      </c>
      <c r="L97" s="317"/>
      <c r="M97" s="317"/>
      <c r="N97" s="317"/>
      <c r="O97" s="317"/>
      <c r="P97" s="317"/>
      <c r="Q97" s="317"/>
      <c r="R97" s="317"/>
      <c r="S97" s="317"/>
      <c r="T97" s="317"/>
      <c r="U97" s="317"/>
      <c r="V97" s="317"/>
      <c r="W97" s="317"/>
      <c r="X97" s="317"/>
      <c r="Y97" s="317"/>
      <c r="Z97" s="317"/>
      <c r="AA97" s="317"/>
      <c r="AB97" s="317"/>
      <c r="AC97" s="317"/>
      <c r="AD97" s="317"/>
      <c r="AE97" s="317"/>
      <c r="AF97" s="317"/>
      <c r="AG97" s="315">
        <f>'SO 02 - Most v km 95,561'!J32</f>
        <v>0</v>
      </c>
      <c r="AH97" s="316"/>
      <c r="AI97" s="316"/>
      <c r="AJ97" s="316"/>
      <c r="AK97" s="316"/>
      <c r="AL97" s="316"/>
      <c r="AM97" s="316"/>
      <c r="AN97" s="315">
        <f>SUM(AG97,AT97)</f>
        <v>0</v>
      </c>
      <c r="AO97" s="316"/>
      <c r="AP97" s="316"/>
      <c r="AQ97" s="105" t="s">
        <v>85</v>
      </c>
      <c r="AR97" s="60"/>
      <c r="AS97" s="111">
        <v>0</v>
      </c>
      <c r="AT97" s="112">
        <f>ROUND(SUM(AV97:AW97),2)</f>
        <v>0</v>
      </c>
      <c r="AU97" s="113">
        <f>'SO 02 - Most v km 95,561'!P138</f>
        <v>0</v>
      </c>
      <c r="AV97" s="112">
        <f>'SO 02 - Most v km 95,561'!J35</f>
        <v>0</v>
      </c>
      <c r="AW97" s="112">
        <f>'SO 02 - Most v km 95,561'!J36</f>
        <v>0</v>
      </c>
      <c r="AX97" s="112">
        <f>'SO 02 - Most v km 95,561'!J37</f>
        <v>0</v>
      </c>
      <c r="AY97" s="112">
        <f>'SO 02 - Most v km 95,561'!J38</f>
        <v>0</v>
      </c>
      <c r="AZ97" s="112">
        <f>'SO 02 - Most v km 95,561'!F35</f>
        <v>0</v>
      </c>
      <c r="BA97" s="112">
        <f>'SO 02 - Most v km 95,561'!F36</f>
        <v>0</v>
      </c>
      <c r="BB97" s="112">
        <f>'SO 02 - Most v km 95,561'!F37</f>
        <v>0</v>
      </c>
      <c r="BC97" s="112">
        <f>'SO 02 - Most v km 95,561'!F38</f>
        <v>0</v>
      </c>
      <c r="BD97" s="114">
        <f>'SO 02 - Most v km 95,561'!F39</f>
        <v>0</v>
      </c>
      <c r="BT97" s="110" t="s">
        <v>81</v>
      </c>
      <c r="BV97" s="110" t="s">
        <v>76</v>
      </c>
      <c r="BW97" s="110" t="s">
        <v>89</v>
      </c>
      <c r="BX97" s="110" t="s">
        <v>80</v>
      </c>
      <c r="CL97" s="110" t="s">
        <v>1</v>
      </c>
    </row>
    <row r="98" spans="1:90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0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75oaXU7je23ji7ATCkMT/gq/MYPz51aTWltq1uPskGUIIj5KqY1XvxZIRlyNp4yjaSbFX9fbBscticB86TNACg==" saltValue="DYbxyxbOxI8gN6iY6UttfC7U1tju/rjvze60M/ffCR1i1OjmB1xX+vAnou7J9XrwFCR69mPlmLOp54O0en48Nw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SO 01 - Železniční svršek'!C2" display="/"/>
    <hyperlink ref="A97" location="'SO 02 - Most v km 95,56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7" t="s">
        <v>86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81</v>
      </c>
    </row>
    <row r="4" spans="1:46" s="1" customFormat="1" ht="24.95" customHeight="1">
      <c r="B4" s="20"/>
      <c r="D4" s="119" t="s">
        <v>90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1" t="str">
        <f>'Rekapitulace stavby'!K6</f>
        <v>Oprava mostu v km 95,596 na trati Olomouc - Nezamyslice</v>
      </c>
      <c r="F7" s="322"/>
      <c r="G7" s="322"/>
      <c r="H7" s="322"/>
      <c r="I7" s="115"/>
      <c r="L7" s="20"/>
    </row>
    <row r="8" spans="1:46" s="1" customFormat="1" ht="12" customHeight="1">
      <c r="B8" s="20"/>
      <c r="D8" s="121" t="s">
        <v>91</v>
      </c>
      <c r="I8" s="115"/>
      <c r="L8" s="20"/>
    </row>
    <row r="9" spans="1:46" s="2" customFormat="1" ht="16.5" customHeight="1">
      <c r="A9" s="34"/>
      <c r="B9" s="39"/>
      <c r="C9" s="34"/>
      <c r="D9" s="34"/>
      <c r="E9" s="321" t="s">
        <v>92</v>
      </c>
      <c r="F9" s="323"/>
      <c r="G9" s="323"/>
      <c r="H9" s="323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93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4" t="s">
        <v>94</v>
      </c>
      <c r="F11" s="323"/>
      <c r="G11" s="323"/>
      <c r="H11" s="323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23</v>
      </c>
      <c r="E16" s="34"/>
      <c r="F16" s="34"/>
      <c r="G16" s="34"/>
      <c r="H16" s="34"/>
      <c r="I16" s="123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23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5" t="str">
        <f>'Rekapitulace stavby'!E14</f>
        <v>Vyplň údaj</v>
      </c>
      <c r="F20" s="326"/>
      <c r="G20" s="326"/>
      <c r="H20" s="326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32</v>
      </c>
      <c r="E25" s="34"/>
      <c r="F25" s="34"/>
      <c r="G25" s="34"/>
      <c r="H25" s="34"/>
      <c r="I25" s="123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25</v>
      </c>
      <c r="F26" s="34"/>
      <c r="G26" s="34"/>
      <c r="H26" s="34"/>
      <c r="I26" s="123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33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7" t="s">
        <v>1</v>
      </c>
      <c r="F29" s="327"/>
      <c r="G29" s="327"/>
      <c r="H29" s="327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34</v>
      </c>
      <c r="E32" s="34"/>
      <c r="F32" s="34"/>
      <c r="G32" s="34"/>
      <c r="H32" s="34"/>
      <c r="I32" s="122"/>
      <c r="J32" s="132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36</v>
      </c>
      <c r="G34" s="34"/>
      <c r="H34" s="34"/>
      <c r="I34" s="134" t="s">
        <v>35</v>
      </c>
      <c r="J34" s="133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38</v>
      </c>
      <c r="E35" s="121" t="s">
        <v>39</v>
      </c>
      <c r="F35" s="136">
        <f>ROUND((SUM(BE125:BE236)),  2)</f>
        <v>0</v>
      </c>
      <c r="G35" s="34"/>
      <c r="H35" s="34"/>
      <c r="I35" s="137">
        <v>0.21</v>
      </c>
      <c r="J35" s="136">
        <f>ROUND(((SUM(BE125:BE236))*I35),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40</v>
      </c>
      <c r="F36" s="136">
        <f>ROUND((SUM(BF125:BF236)),  2)</f>
        <v>0</v>
      </c>
      <c r="G36" s="34"/>
      <c r="H36" s="34"/>
      <c r="I36" s="137">
        <v>0.15</v>
      </c>
      <c r="J36" s="136">
        <f>ROUND(((SUM(BF125:BF236))*I36),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ROUND((SUM(BG125:BG236)),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42</v>
      </c>
      <c r="F38" s="136">
        <f>ROUND((SUM(BH125:BH236)),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43</v>
      </c>
      <c r="F39" s="136">
        <f>ROUND((SUM(BI125:BI236)),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44</v>
      </c>
      <c r="E41" s="140"/>
      <c r="F41" s="140"/>
      <c r="G41" s="141" t="s">
        <v>45</v>
      </c>
      <c r="H41" s="142" t="s">
        <v>46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49</v>
      </c>
      <c r="E61" s="150"/>
      <c r="F61" s="151" t="s">
        <v>50</v>
      </c>
      <c r="G61" s="149" t="s">
        <v>49</v>
      </c>
      <c r="H61" s="150"/>
      <c r="I61" s="152"/>
      <c r="J61" s="153" t="s">
        <v>50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51</v>
      </c>
      <c r="E65" s="154"/>
      <c r="F65" s="154"/>
      <c r="G65" s="146" t="s">
        <v>52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49</v>
      </c>
      <c r="E76" s="150"/>
      <c r="F76" s="151" t="s">
        <v>50</v>
      </c>
      <c r="G76" s="149" t="s">
        <v>49</v>
      </c>
      <c r="H76" s="150"/>
      <c r="I76" s="152"/>
      <c r="J76" s="153" t="s">
        <v>50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8" t="str">
        <f>E7</f>
        <v>Oprava mostu v km 95,596 na trati Olomouc - Nezamyslice</v>
      </c>
      <c r="F85" s="329"/>
      <c r="G85" s="329"/>
      <c r="H85" s="329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91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8" t="s">
        <v>92</v>
      </c>
      <c r="F87" s="330"/>
      <c r="G87" s="330"/>
      <c r="H87" s="33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93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5" t="str">
        <f>E11</f>
        <v>SO 01 - Železniční svršek</v>
      </c>
      <c r="F89" s="330"/>
      <c r="G89" s="330"/>
      <c r="H89" s="330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Nemilany</v>
      </c>
      <c r="G91" s="36"/>
      <c r="H91" s="36"/>
      <c r="I91" s="123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23</v>
      </c>
      <c r="D93" s="36"/>
      <c r="E93" s="36"/>
      <c r="F93" s="27" t="str">
        <f>E17</f>
        <v>Správa železnic, státní organizace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32</v>
      </c>
      <c r="J94" s="32" t="str">
        <f>E26</f>
        <v>Správa železnic, státní organizace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96</v>
      </c>
      <c r="D96" s="163"/>
      <c r="E96" s="163"/>
      <c r="F96" s="163"/>
      <c r="G96" s="163"/>
      <c r="H96" s="163"/>
      <c r="I96" s="164"/>
      <c r="J96" s="165" t="s">
        <v>97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98</v>
      </c>
      <c r="D98" s="36"/>
      <c r="E98" s="36"/>
      <c r="F98" s="36"/>
      <c r="G98" s="36"/>
      <c r="H98" s="36"/>
      <c r="I98" s="122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99</v>
      </c>
    </row>
    <row r="99" spans="1:47" s="9" customFormat="1" ht="24.95" hidden="1" customHeight="1">
      <c r="B99" s="167"/>
      <c r="C99" s="168"/>
      <c r="D99" s="169" t="s">
        <v>100</v>
      </c>
      <c r="E99" s="170"/>
      <c r="F99" s="170"/>
      <c r="G99" s="170"/>
      <c r="H99" s="170"/>
      <c r="I99" s="171"/>
      <c r="J99" s="172">
        <f>J126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101</v>
      </c>
      <c r="E100" s="176"/>
      <c r="F100" s="176"/>
      <c r="G100" s="176"/>
      <c r="H100" s="176"/>
      <c r="I100" s="177"/>
      <c r="J100" s="178">
        <f>J127</f>
        <v>0</v>
      </c>
      <c r="K100" s="104"/>
      <c r="L100" s="179"/>
    </row>
    <row r="101" spans="1:47" s="10" customFormat="1" ht="19.899999999999999" hidden="1" customHeight="1">
      <c r="B101" s="174"/>
      <c r="C101" s="104"/>
      <c r="D101" s="175" t="s">
        <v>102</v>
      </c>
      <c r="E101" s="176"/>
      <c r="F101" s="176"/>
      <c r="G101" s="176"/>
      <c r="H101" s="176"/>
      <c r="I101" s="177"/>
      <c r="J101" s="178">
        <f>J205</f>
        <v>0</v>
      </c>
      <c r="K101" s="104"/>
      <c r="L101" s="179"/>
    </row>
    <row r="102" spans="1:47" s="10" customFormat="1" ht="19.899999999999999" hidden="1" customHeight="1">
      <c r="B102" s="174"/>
      <c r="C102" s="104"/>
      <c r="D102" s="175" t="s">
        <v>103</v>
      </c>
      <c r="E102" s="176"/>
      <c r="F102" s="176"/>
      <c r="G102" s="176"/>
      <c r="H102" s="176"/>
      <c r="I102" s="177"/>
      <c r="J102" s="178">
        <f>J224</f>
        <v>0</v>
      </c>
      <c r="K102" s="104"/>
      <c r="L102" s="179"/>
    </row>
    <row r="103" spans="1:47" s="9" customFormat="1" ht="24.95" hidden="1" customHeight="1">
      <c r="B103" s="167"/>
      <c r="C103" s="168"/>
      <c r="D103" s="169" t="s">
        <v>104</v>
      </c>
      <c r="E103" s="170"/>
      <c r="F103" s="170"/>
      <c r="G103" s="170"/>
      <c r="H103" s="170"/>
      <c r="I103" s="171"/>
      <c r="J103" s="172">
        <f>J226</f>
        <v>0</v>
      </c>
      <c r="K103" s="168"/>
      <c r="L103" s="173"/>
    </row>
    <row r="104" spans="1:47" s="2" customFormat="1" ht="21.75" hidden="1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hidden="1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105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8" t="str">
        <f>E7</f>
        <v>Oprava mostu v km 95,596 na trati Olomouc - Nezamyslice</v>
      </c>
      <c r="F113" s="329"/>
      <c r="G113" s="329"/>
      <c r="H113" s="329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91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8" t="s">
        <v>92</v>
      </c>
      <c r="F115" s="330"/>
      <c r="G115" s="330"/>
      <c r="H115" s="330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93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95" t="str">
        <f>E11</f>
        <v>SO 01 - Železniční svršek</v>
      </c>
      <c r="F117" s="330"/>
      <c r="G117" s="330"/>
      <c r="H117" s="330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Nemilany</v>
      </c>
      <c r="G119" s="36"/>
      <c r="H119" s="36"/>
      <c r="I119" s="123" t="s">
        <v>22</v>
      </c>
      <c r="J119" s="66">
        <f>IF(J14="","",J14)</f>
        <v>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23</v>
      </c>
      <c r="D121" s="36"/>
      <c r="E121" s="36"/>
      <c r="F121" s="27" t="str">
        <f>E17</f>
        <v>Správa železnic, státní organizace</v>
      </c>
      <c r="G121" s="36"/>
      <c r="H121" s="36"/>
      <c r="I121" s="123" t="s">
        <v>29</v>
      </c>
      <c r="J121" s="32" t="str">
        <f>E23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25.7" customHeight="1">
      <c r="A122" s="34"/>
      <c r="B122" s="35"/>
      <c r="C122" s="29" t="s">
        <v>27</v>
      </c>
      <c r="D122" s="36"/>
      <c r="E122" s="36"/>
      <c r="F122" s="27" t="str">
        <f>IF(E20="","",E20)</f>
        <v>Vyplň údaj</v>
      </c>
      <c r="G122" s="36"/>
      <c r="H122" s="36"/>
      <c r="I122" s="123" t="s">
        <v>32</v>
      </c>
      <c r="J122" s="32" t="str">
        <f>E26</f>
        <v>Správa železnic, státní organizace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80"/>
      <c r="B124" s="181"/>
      <c r="C124" s="182" t="s">
        <v>106</v>
      </c>
      <c r="D124" s="183" t="s">
        <v>59</v>
      </c>
      <c r="E124" s="183" t="s">
        <v>55</v>
      </c>
      <c r="F124" s="183" t="s">
        <v>56</v>
      </c>
      <c r="G124" s="183" t="s">
        <v>107</v>
      </c>
      <c r="H124" s="183" t="s">
        <v>108</v>
      </c>
      <c r="I124" s="184" t="s">
        <v>109</v>
      </c>
      <c r="J124" s="185" t="s">
        <v>97</v>
      </c>
      <c r="K124" s="186" t="s">
        <v>110</v>
      </c>
      <c r="L124" s="187"/>
      <c r="M124" s="75" t="s">
        <v>1</v>
      </c>
      <c r="N124" s="76" t="s">
        <v>38</v>
      </c>
      <c r="O124" s="76" t="s">
        <v>111</v>
      </c>
      <c r="P124" s="76" t="s">
        <v>112</v>
      </c>
      <c r="Q124" s="76" t="s">
        <v>113</v>
      </c>
      <c r="R124" s="76" t="s">
        <v>114</v>
      </c>
      <c r="S124" s="76" t="s">
        <v>115</v>
      </c>
      <c r="T124" s="77" t="s">
        <v>116</v>
      </c>
      <c r="U124" s="180"/>
      <c r="V124" s="180"/>
      <c r="W124" s="180"/>
      <c r="X124" s="180"/>
      <c r="Y124" s="180"/>
      <c r="Z124" s="180"/>
      <c r="AA124" s="180"/>
      <c r="AB124" s="180"/>
      <c r="AC124" s="180"/>
      <c r="AD124" s="180"/>
      <c r="AE124" s="180"/>
    </row>
    <row r="125" spans="1:65" s="2" customFormat="1" ht="22.9" customHeight="1">
      <c r="A125" s="34"/>
      <c r="B125" s="35"/>
      <c r="C125" s="82" t="s">
        <v>117</v>
      </c>
      <c r="D125" s="36"/>
      <c r="E125" s="36"/>
      <c r="F125" s="36"/>
      <c r="G125" s="36"/>
      <c r="H125" s="36"/>
      <c r="I125" s="122"/>
      <c r="J125" s="188">
        <f>BK125</f>
        <v>0</v>
      </c>
      <c r="K125" s="36"/>
      <c r="L125" s="39"/>
      <c r="M125" s="78"/>
      <c r="N125" s="189"/>
      <c r="O125" s="79"/>
      <c r="P125" s="190">
        <f>P126+P226</f>
        <v>0</v>
      </c>
      <c r="Q125" s="79"/>
      <c r="R125" s="190">
        <f>R126+R226</f>
        <v>709.10478000000001</v>
      </c>
      <c r="S125" s="79"/>
      <c r="T125" s="191">
        <f>T126+T226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73</v>
      </c>
      <c r="AU125" s="17" t="s">
        <v>99</v>
      </c>
      <c r="BK125" s="192">
        <f>BK126+BK226</f>
        <v>0</v>
      </c>
    </row>
    <row r="126" spans="1:65" s="12" customFormat="1" ht="25.9" customHeight="1">
      <c r="B126" s="193"/>
      <c r="C126" s="194"/>
      <c r="D126" s="195" t="s">
        <v>73</v>
      </c>
      <c r="E126" s="196" t="s">
        <v>118</v>
      </c>
      <c r="F126" s="196" t="s">
        <v>119</v>
      </c>
      <c r="G126" s="194"/>
      <c r="H126" s="194"/>
      <c r="I126" s="197"/>
      <c r="J126" s="198">
        <f>BK126</f>
        <v>0</v>
      </c>
      <c r="K126" s="194"/>
      <c r="L126" s="199"/>
      <c r="M126" s="200"/>
      <c r="N126" s="201"/>
      <c r="O126" s="201"/>
      <c r="P126" s="202">
        <f>P127+P205+P224</f>
        <v>0</v>
      </c>
      <c r="Q126" s="201"/>
      <c r="R126" s="202">
        <f>R127+R205+R224</f>
        <v>709.10478000000001</v>
      </c>
      <c r="S126" s="201"/>
      <c r="T126" s="203">
        <f>T127+T205+T224</f>
        <v>0</v>
      </c>
      <c r="AR126" s="204" t="s">
        <v>79</v>
      </c>
      <c r="AT126" s="205" t="s">
        <v>73</v>
      </c>
      <c r="AU126" s="205" t="s">
        <v>74</v>
      </c>
      <c r="AY126" s="204" t="s">
        <v>120</v>
      </c>
      <c r="BK126" s="206">
        <f>BK127+BK205+BK224</f>
        <v>0</v>
      </c>
    </row>
    <row r="127" spans="1:65" s="12" customFormat="1" ht="22.9" customHeight="1">
      <c r="B127" s="193"/>
      <c r="C127" s="194"/>
      <c r="D127" s="195" t="s">
        <v>73</v>
      </c>
      <c r="E127" s="207" t="s">
        <v>121</v>
      </c>
      <c r="F127" s="207" t="s">
        <v>122</v>
      </c>
      <c r="G127" s="194"/>
      <c r="H127" s="194"/>
      <c r="I127" s="197"/>
      <c r="J127" s="208">
        <f>BK127</f>
        <v>0</v>
      </c>
      <c r="K127" s="194"/>
      <c r="L127" s="199"/>
      <c r="M127" s="200"/>
      <c r="N127" s="201"/>
      <c r="O127" s="201"/>
      <c r="P127" s="202">
        <f>SUM(P128:P204)</f>
        <v>0</v>
      </c>
      <c r="Q127" s="201"/>
      <c r="R127" s="202">
        <f>SUM(R128:R204)</f>
        <v>709.10478000000001</v>
      </c>
      <c r="S127" s="201"/>
      <c r="T127" s="203">
        <f>SUM(T128:T204)</f>
        <v>0</v>
      </c>
      <c r="AR127" s="204" t="s">
        <v>79</v>
      </c>
      <c r="AT127" s="205" t="s">
        <v>73</v>
      </c>
      <c r="AU127" s="205" t="s">
        <v>79</v>
      </c>
      <c r="AY127" s="204" t="s">
        <v>120</v>
      </c>
      <c r="BK127" s="206">
        <f>SUM(BK128:BK204)</f>
        <v>0</v>
      </c>
    </row>
    <row r="128" spans="1:65" s="2" customFormat="1" ht="21.75" customHeight="1">
      <c r="A128" s="34"/>
      <c r="B128" s="35"/>
      <c r="C128" s="209" t="s">
        <v>79</v>
      </c>
      <c r="D128" s="209" t="s">
        <v>123</v>
      </c>
      <c r="E128" s="210" t="s">
        <v>124</v>
      </c>
      <c r="F128" s="211" t="s">
        <v>125</v>
      </c>
      <c r="G128" s="212" t="s">
        <v>126</v>
      </c>
      <c r="H128" s="213">
        <v>4.2000000000000003E-2</v>
      </c>
      <c r="I128" s="214"/>
      <c r="J128" s="215">
        <f>ROUND(I128*H128,2)</f>
        <v>0</v>
      </c>
      <c r="K128" s="216"/>
      <c r="L128" s="39"/>
      <c r="M128" s="217" t="s">
        <v>1</v>
      </c>
      <c r="N128" s="218" t="s">
        <v>39</v>
      </c>
      <c r="O128" s="7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1" t="s">
        <v>127</v>
      </c>
      <c r="AT128" s="221" t="s">
        <v>123</v>
      </c>
      <c r="AU128" s="221" t="s">
        <v>81</v>
      </c>
      <c r="AY128" s="17" t="s">
        <v>120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79</v>
      </c>
      <c r="BK128" s="222">
        <f>ROUND(I128*H128,2)</f>
        <v>0</v>
      </c>
      <c r="BL128" s="17" t="s">
        <v>127</v>
      </c>
      <c r="BM128" s="221" t="s">
        <v>128</v>
      </c>
    </row>
    <row r="129" spans="1:65" s="13" customFormat="1" ht="11.25">
      <c r="B129" s="223"/>
      <c r="C129" s="224"/>
      <c r="D129" s="225" t="s">
        <v>129</v>
      </c>
      <c r="E129" s="226" t="s">
        <v>1</v>
      </c>
      <c r="F129" s="227" t="s">
        <v>130</v>
      </c>
      <c r="G129" s="224"/>
      <c r="H129" s="226" t="s">
        <v>1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AT129" s="233" t="s">
        <v>129</v>
      </c>
      <c r="AU129" s="233" t="s">
        <v>81</v>
      </c>
      <c r="AV129" s="13" t="s">
        <v>79</v>
      </c>
      <c r="AW129" s="13" t="s">
        <v>31</v>
      </c>
      <c r="AX129" s="13" t="s">
        <v>74</v>
      </c>
      <c r="AY129" s="233" t="s">
        <v>120</v>
      </c>
    </row>
    <row r="130" spans="1:65" s="13" customFormat="1" ht="22.5">
      <c r="B130" s="223"/>
      <c r="C130" s="224"/>
      <c r="D130" s="225" t="s">
        <v>129</v>
      </c>
      <c r="E130" s="226" t="s">
        <v>1</v>
      </c>
      <c r="F130" s="227" t="s">
        <v>131</v>
      </c>
      <c r="G130" s="224"/>
      <c r="H130" s="226" t="s">
        <v>1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AT130" s="233" t="s">
        <v>129</v>
      </c>
      <c r="AU130" s="233" t="s">
        <v>81</v>
      </c>
      <c r="AV130" s="13" t="s">
        <v>79</v>
      </c>
      <c r="AW130" s="13" t="s">
        <v>31</v>
      </c>
      <c r="AX130" s="13" t="s">
        <v>74</v>
      </c>
      <c r="AY130" s="233" t="s">
        <v>120</v>
      </c>
    </row>
    <row r="131" spans="1:65" s="14" customFormat="1" ht="11.25">
      <c r="B131" s="234"/>
      <c r="C131" s="235"/>
      <c r="D131" s="225" t="s">
        <v>129</v>
      </c>
      <c r="E131" s="236" t="s">
        <v>1</v>
      </c>
      <c r="F131" s="237" t="s">
        <v>132</v>
      </c>
      <c r="G131" s="235"/>
      <c r="H131" s="238">
        <v>4.2000000000000003E-2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129</v>
      </c>
      <c r="AU131" s="244" t="s">
        <v>81</v>
      </c>
      <c r="AV131" s="14" t="s">
        <v>81</v>
      </c>
      <c r="AW131" s="14" t="s">
        <v>31</v>
      </c>
      <c r="AX131" s="14" t="s">
        <v>79</v>
      </c>
      <c r="AY131" s="244" t="s">
        <v>120</v>
      </c>
    </row>
    <row r="132" spans="1:65" s="2" customFormat="1" ht="16.5" customHeight="1">
      <c r="A132" s="34"/>
      <c r="B132" s="35"/>
      <c r="C132" s="209" t="s">
        <v>81</v>
      </c>
      <c r="D132" s="209" t="s">
        <v>123</v>
      </c>
      <c r="E132" s="210" t="s">
        <v>133</v>
      </c>
      <c r="F132" s="211" t="s">
        <v>134</v>
      </c>
      <c r="G132" s="212" t="s">
        <v>135</v>
      </c>
      <c r="H132" s="213">
        <v>143.1</v>
      </c>
      <c r="I132" s="214"/>
      <c r="J132" s="215">
        <f>ROUND(I132*H132,2)</f>
        <v>0</v>
      </c>
      <c r="K132" s="216"/>
      <c r="L132" s="39"/>
      <c r="M132" s="217" t="s">
        <v>1</v>
      </c>
      <c r="N132" s="218" t="s">
        <v>39</v>
      </c>
      <c r="O132" s="7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1" t="s">
        <v>127</v>
      </c>
      <c r="AT132" s="221" t="s">
        <v>123</v>
      </c>
      <c r="AU132" s="221" t="s">
        <v>81</v>
      </c>
      <c r="AY132" s="17" t="s">
        <v>120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79</v>
      </c>
      <c r="BK132" s="222">
        <f>ROUND(I132*H132,2)</f>
        <v>0</v>
      </c>
      <c r="BL132" s="17" t="s">
        <v>127</v>
      </c>
      <c r="BM132" s="221" t="s">
        <v>136</v>
      </c>
    </row>
    <row r="133" spans="1:65" s="13" customFormat="1" ht="11.25">
      <c r="B133" s="223"/>
      <c r="C133" s="224"/>
      <c r="D133" s="225" t="s">
        <v>129</v>
      </c>
      <c r="E133" s="226" t="s">
        <v>1</v>
      </c>
      <c r="F133" s="227" t="s">
        <v>137</v>
      </c>
      <c r="G133" s="224"/>
      <c r="H133" s="226" t="s">
        <v>1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129</v>
      </c>
      <c r="AU133" s="233" t="s">
        <v>81</v>
      </c>
      <c r="AV133" s="13" t="s">
        <v>79</v>
      </c>
      <c r="AW133" s="13" t="s">
        <v>31</v>
      </c>
      <c r="AX133" s="13" t="s">
        <v>74</v>
      </c>
      <c r="AY133" s="233" t="s">
        <v>120</v>
      </c>
    </row>
    <row r="134" spans="1:65" s="13" customFormat="1" ht="11.25">
      <c r="B134" s="223"/>
      <c r="C134" s="224"/>
      <c r="D134" s="225" t="s">
        <v>129</v>
      </c>
      <c r="E134" s="226" t="s">
        <v>1</v>
      </c>
      <c r="F134" s="227" t="s">
        <v>138</v>
      </c>
      <c r="G134" s="224"/>
      <c r="H134" s="226" t="s">
        <v>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129</v>
      </c>
      <c r="AU134" s="233" t="s">
        <v>81</v>
      </c>
      <c r="AV134" s="13" t="s">
        <v>79</v>
      </c>
      <c r="AW134" s="13" t="s">
        <v>31</v>
      </c>
      <c r="AX134" s="13" t="s">
        <v>74</v>
      </c>
      <c r="AY134" s="233" t="s">
        <v>120</v>
      </c>
    </row>
    <row r="135" spans="1:65" s="14" customFormat="1" ht="11.25">
      <c r="B135" s="234"/>
      <c r="C135" s="235"/>
      <c r="D135" s="225" t="s">
        <v>129</v>
      </c>
      <c r="E135" s="236" t="s">
        <v>1</v>
      </c>
      <c r="F135" s="237" t="s">
        <v>139</v>
      </c>
      <c r="G135" s="235"/>
      <c r="H135" s="238">
        <v>143.1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AT135" s="244" t="s">
        <v>129</v>
      </c>
      <c r="AU135" s="244" t="s">
        <v>81</v>
      </c>
      <c r="AV135" s="14" t="s">
        <v>81</v>
      </c>
      <c r="AW135" s="14" t="s">
        <v>31</v>
      </c>
      <c r="AX135" s="14" t="s">
        <v>79</v>
      </c>
      <c r="AY135" s="244" t="s">
        <v>120</v>
      </c>
    </row>
    <row r="136" spans="1:65" s="2" customFormat="1" ht="16.5" customHeight="1">
      <c r="A136" s="34"/>
      <c r="B136" s="35"/>
      <c r="C136" s="245" t="s">
        <v>140</v>
      </c>
      <c r="D136" s="245" t="s">
        <v>141</v>
      </c>
      <c r="E136" s="246" t="s">
        <v>142</v>
      </c>
      <c r="F136" s="247" t="s">
        <v>143</v>
      </c>
      <c r="G136" s="248" t="s">
        <v>144</v>
      </c>
      <c r="H136" s="249">
        <v>491.02199999999999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39</v>
      </c>
      <c r="O136" s="71"/>
      <c r="P136" s="219">
        <f>O136*H136</f>
        <v>0</v>
      </c>
      <c r="Q136" s="219">
        <v>1</v>
      </c>
      <c r="R136" s="219">
        <f>Q136*H136</f>
        <v>491.02199999999999</v>
      </c>
      <c r="S136" s="219">
        <v>0</v>
      </c>
      <c r="T136" s="22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1" t="s">
        <v>145</v>
      </c>
      <c r="AT136" s="221" t="s">
        <v>141</v>
      </c>
      <c r="AU136" s="221" t="s">
        <v>81</v>
      </c>
      <c r="AY136" s="17" t="s">
        <v>120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79</v>
      </c>
      <c r="BK136" s="222">
        <f>ROUND(I136*H136,2)</f>
        <v>0</v>
      </c>
      <c r="BL136" s="17" t="s">
        <v>127</v>
      </c>
      <c r="BM136" s="221" t="s">
        <v>146</v>
      </c>
    </row>
    <row r="137" spans="1:65" s="13" customFormat="1" ht="11.25">
      <c r="B137" s="223"/>
      <c r="C137" s="224"/>
      <c r="D137" s="225" t="s">
        <v>129</v>
      </c>
      <c r="E137" s="226" t="s">
        <v>1</v>
      </c>
      <c r="F137" s="227" t="s">
        <v>147</v>
      </c>
      <c r="G137" s="224"/>
      <c r="H137" s="226" t="s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129</v>
      </c>
      <c r="AU137" s="233" t="s">
        <v>81</v>
      </c>
      <c r="AV137" s="13" t="s">
        <v>79</v>
      </c>
      <c r="AW137" s="13" t="s">
        <v>31</v>
      </c>
      <c r="AX137" s="13" t="s">
        <v>74</v>
      </c>
      <c r="AY137" s="233" t="s">
        <v>120</v>
      </c>
    </row>
    <row r="138" spans="1:65" s="14" customFormat="1" ht="11.25">
      <c r="B138" s="234"/>
      <c r="C138" s="235"/>
      <c r="D138" s="225" t="s">
        <v>129</v>
      </c>
      <c r="E138" s="236" t="s">
        <v>1</v>
      </c>
      <c r="F138" s="237" t="s">
        <v>148</v>
      </c>
      <c r="G138" s="235"/>
      <c r="H138" s="238">
        <v>300.51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129</v>
      </c>
      <c r="AU138" s="244" t="s">
        <v>81</v>
      </c>
      <c r="AV138" s="14" t="s">
        <v>81</v>
      </c>
      <c r="AW138" s="14" t="s">
        <v>31</v>
      </c>
      <c r="AX138" s="14" t="s">
        <v>74</v>
      </c>
      <c r="AY138" s="244" t="s">
        <v>120</v>
      </c>
    </row>
    <row r="139" spans="1:65" s="13" customFormat="1" ht="11.25">
      <c r="B139" s="223"/>
      <c r="C139" s="224"/>
      <c r="D139" s="225" t="s">
        <v>129</v>
      </c>
      <c r="E139" s="226" t="s">
        <v>1</v>
      </c>
      <c r="F139" s="227" t="s">
        <v>149</v>
      </c>
      <c r="G139" s="224"/>
      <c r="H139" s="226" t="s">
        <v>1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129</v>
      </c>
      <c r="AU139" s="233" t="s">
        <v>81</v>
      </c>
      <c r="AV139" s="13" t="s">
        <v>79</v>
      </c>
      <c r="AW139" s="13" t="s">
        <v>31</v>
      </c>
      <c r="AX139" s="13" t="s">
        <v>74</v>
      </c>
      <c r="AY139" s="233" t="s">
        <v>120</v>
      </c>
    </row>
    <row r="140" spans="1:65" s="14" customFormat="1" ht="11.25">
      <c r="B140" s="234"/>
      <c r="C140" s="235"/>
      <c r="D140" s="225" t="s">
        <v>129</v>
      </c>
      <c r="E140" s="236" t="s">
        <v>1</v>
      </c>
      <c r="F140" s="237" t="s">
        <v>150</v>
      </c>
      <c r="G140" s="235"/>
      <c r="H140" s="238">
        <v>190.512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129</v>
      </c>
      <c r="AU140" s="244" t="s">
        <v>81</v>
      </c>
      <c r="AV140" s="14" t="s">
        <v>81</v>
      </c>
      <c r="AW140" s="14" t="s">
        <v>31</v>
      </c>
      <c r="AX140" s="14" t="s">
        <v>74</v>
      </c>
      <c r="AY140" s="244" t="s">
        <v>120</v>
      </c>
    </row>
    <row r="141" spans="1:65" s="15" customFormat="1" ht="11.25">
      <c r="B141" s="256"/>
      <c r="C141" s="257"/>
      <c r="D141" s="225" t="s">
        <v>129</v>
      </c>
      <c r="E141" s="258" t="s">
        <v>1</v>
      </c>
      <c r="F141" s="259" t="s">
        <v>151</v>
      </c>
      <c r="G141" s="257"/>
      <c r="H141" s="260">
        <v>491.02199999999999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AT141" s="266" t="s">
        <v>129</v>
      </c>
      <c r="AU141" s="266" t="s">
        <v>81</v>
      </c>
      <c r="AV141" s="15" t="s">
        <v>127</v>
      </c>
      <c r="AW141" s="15" t="s">
        <v>31</v>
      </c>
      <c r="AX141" s="15" t="s">
        <v>79</v>
      </c>
      <c r="AY141" s="266" t="s">
        <v>120</v>
      </c>
    </row>
    <row r="142" spans="1:65" s="2" customFormat="1" ht="16.5" customHeight="1">
      <c r="A142" s="34"/>
      <c r="B142" s="35"/>
      <c r="C142" s="245" t="s">
        <v>127</v>
      </c>
      <c r="D142" s="245" t="s">
        <v>141</v>
      </c>
      <c r="E142" s="246" t="s">
        <v>152</v>
      </c>
      <c r="F142" s="247" t="s">
        <v>153</v>
      </c>
      <c r="G142" s="248" t="s">
        <v>144</v>
      </c>
      <c r="H142" s="249">
        <v>210.63</v>
      </c>
      <c r="I142" s="250"/>
      <c r="J142" s="251">
        <f>ROUND(I142*H142,2)</f>
        <v>0</v>
      </c>
      <c r="K142" s="252"/>
      <c r="L142" s="253"/>
      <c r="M142" s="254" t="s">
        <v>1</v>
      </c>
      <c r="N142" s="255" t="s">
        <v>39</v>
      </c>
      <c r="O142" s="71"/>
      <c r="P142" s="219">
        <f>O142*H142</f>
        <v>0</v>
      </c>
      <c r="Q142" s="219">
        <v>1</v>
      </c>
      <c r="R142" s="219">
        <f>Q142*H142</f>
        <v>210.63</v>
      </c>
      <c r="S142" s="219">
        <v>0</v>
      </c>
      <c r="T142" s="22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1" t="s">
        <v>145</v>
      </c>
      <c r="AT142" s="221" t="s">
        <v>141</v>
      </c>
      <c r="AU142" s="221" t="s">
        <v>81</v>
      </c>
      <c r="AY142" s="17" t="s">
        <v>120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79</v>
      </c>
      <c r="BK142" s="222">
        <f>ROUND(I142*H142,2)</f>
        <v>0</v>
      </c>
      <c r="BL142" s="17" t="s">
        <v>127</v>
      </c>
      <c r="BM142" s="221" t="s">
        <v>154</v>
      </c>
    </row>
    <row r="143" spans="1:65" s="13" customFormat="1" ht="11.25">
      <c r="B143" s="223"/>
      <c r="C143" s="224"/>
      <c r="D143" s="225" t="s">
        <v>129</v>
      </c>
      <c r="E143" s="226" t="s">
        <v>1</v>
      </c>
      <c r="F143" s="227" t="s">
        <v>155</v>
      </c>
      <c r="G143" s="224"/>
      <c r="H143" s="226" t="s">
        <v>1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129</v>
      </c>
      <c r="AU143" s="233" t="s">
        <v>81</v>
      </c>
      <c r="AV143" s="13" t="s">
        <v>79</v>
      </c>
      <c r="AW143" s="13" t="s">
        <v>31</v>
      </c>
      <c r="AX143" s="13" t="s">
        <v>74</v>
      </c>
      <c r="AY143" s="233" t="s">
        <v>120</v>
      </c>
    </row>
    <row r="144" spans="1:65" s="14" customFormat="1" ht="11.25">
      <c r="B144" s="234"/>
      <c r="C144" s="235"/>
      <c r="D144" s="225" t="s">
        <v>129</v>
      </c>
      <c r="E144" s="236" t="s">
        <v>1</v>
      </c>
      <c r="F144" s="237" t="s">
        <v>156</v>
      </c>
      <c r="G144" s="235"/>
      <c r="H144" s="238">
        <v>210.63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129</v>
      </c>
      <c r="AU144" s="244" t="s">
        <v>81</v>
      </c>
      <c r="AV144" s="14" t="s">
        <v>81</v>
      </c>
      <c r="AW144" s="14" t="s">
        <v>31</v>
      </c>
      <c r="AX144" s="14" t="s">
        <v>79</v>
      </c>
      <c r="AY144" s="244" t="s">
        <v>120</v>
      </c>
    </row>
    <row r="145" spans="1:65" s="2" customFormat="1" ht="16.5" customHeight="1">
      <c r="A145" s="34"/>
      <c r="B145" s="35"/>
      <c r="C145" s="209" t="s">
        <v>121</v>
      </c>
      <c r="D145" s="209" t="s">
        <v>123</v>
      </c>
      <c r="E145" s="210" t="s">
        <v>157</v>
      </c>
      <c r="F145" s="211" t="s">
        <v>158</v>
      </c>
      <c r="G145" s="212" t="s">
        <v>126</v>
      </c>
      <c r="H145" s="213">
        <v>0.47699999999999998</v>
      </c>
      <c r="I145" s="214"/>
      <c r="J145" s="215">
        <f>ROUND(I145*H145,2)</f>
        <v>0</v>
      </c>
      <c r="K145" s="216"/>
      <c r="L145" s="39"/>
      <c r="M145" s="217" t="s">
        <v>1</v>
      </c>
      <c r="N145" s="218" t="s">
        <v>39</v>
      </c>
      <c r="O145" s="7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1" t="s">
        <v>127</v>
      </c>
      <c r="AT145" s="221" t="s">
        <v>123</v>
      </c>
      <c r="AU145" s="221" t="s">
        <v>81</v>
      </c>
      <c r="AY145" s="17" t="s">
        <v>120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79</v>
      </c>
      <c r="BK145" s="222">
        <f>ROUND(I145*H145,2)</f>
        <v>0</v>
      </c>
      <c r="BL145" s="17" t="s">
        <v>127</v>
      </c>
      <c r="BM145" s="221" t="s">
        <v>159</v>
      </c>
    </row>
    <row r="146" spans="1:65" s="13" customFormat="1" ht="11.25">
      <c r="B146" s="223"/>
      <c r="C146" s="224"/>
      <c r="D146" s="225" t="s">
        <v>129</v>
      </c>
      <c r="E146" s="226" t="s">
        <v>1</v>
      </c>
      <c r="F146" s="227" t="s">
        <v>137</v>
      </c>
      <c r="G146" s="224"/>
      <c r="H146" s="226" t="s">
        <v>1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129</v>
      </c>
      <c r="AU146" s="233" t="s">
        <v>81</v>
      </c>
      <c r="AV146" s="13" t="s">
        <v>79</v>
      </c>
      <c r="AW146" s="13" t="s">
        <v>31</v>
      </c>
      <c r="AX146" s="13" t="s">
        <v>74</v>
      </c>
      <c r="AY146" s="233" t="s">
        <v>120</v>
      </c>
    </row>
    <row r="147" spans="1:65" s="13" customFormat="1" ht="11.25">
      <c r="B147" s="223"/>
      <c r="C147" s="224"/>
      <c r="D147" s="225" t="s">
        <v>129</v>
      </c>
      <c r="E147" s="226" t="s">
        <v>1</v>
      </c>
      <c r="F147" s="227" t="s">
        <v>160</v>
      </c>
      <c r="G147" s="224"/>
      <c r="H147" s="226" t="s">
        <v>1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129</v>
      </c>
      <c r="AU147" s="233" t="s">
        <v>81</v>
      </c>
      <c r="AV147" s="13" t="s">
        <v>79</v>
      </c>
      <c r="AW147" s="13" t="s">
        <v>31</v>
      </c>
      <c r="AX147" s="13" t="s">
        <v>74</v>
      </c>
      <c r="AY147" s="233" t="s">
        <v>120</v>
      </c>
    </row>
    <row r="148" spans="1:65" s="14" customFormat="1" ht="11.25">
      <c r="B148" s="234"/>
      <c r="C148" s="235"/>
      <c r="D148" s="225" t="s">
        <v>129</v>
      </c>
      <c r="E148" s="236" t="s">
        <v>1</v>
      </c>
      <c r="F148" s="237" t="s">
        <v>161</v>
      </c>
      <c r="G148" s="235"/>
      <c r="H148" s="238">
        <v>0.47699999999999998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129</v>
      </c>
      <c r="AU148" s="244" t="s">
        <v>81</v>
      </c>
      <c r="AV148" s="14" t="s">
        <v>81</v>
      </c>
      <c r="AW148" s="14" t="s">
        <v>31</v>
      </c>
      <c r="AX148" s="14" t="s">
        <v>79</v>
      </c>
      <c r="AY148" s="244" t="s">
        <v>120</v>
      </c>
    </row>
    <row r="149" spans="1:65" s="2" customFormat="1" ht="21.75" customHeight="1">
      <c r="A149" s="34"/>
      <c r="B149" s="35"/>
      <c r="C149" s="209" t="s">
        <v>162</v>
      </c>
      <c r="D149" s="209" t="s">
        <v>123</v>
      </c>
      <c r="E149" s="210" t="s">
        <v>163</v>
      </c>
      <c r="F149" s="211" t="s">
        <v>164</v>
      </c>
      <c r="G149" s="212" t="s">
        <v>126</v>
      </c>
      <c r="H149" s="213">
        <v>4.2000000000000003E-2</v>
      </c>
      <c r="I149" s="214"/>
      <c r="J149" s="215">
        <f>ROUND(I149*H149,2)</f>
        <v>0</v>
      </c>
      <c r="K149" s="216"/>
      <c r="L149" s="39"/>
      <c r="M149" s="217" t="s">
        <v>1</v>
      </c>
      <c r="N149" s="218" t="s">
        <v>39</v>
      </c>
      <c r="O149" s="7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1" t="s">
        <v>127</v>
      </c>
      <c r="AT149" s="221" t="s">
        <v>123</v>
      </c>
      <c r="AU149" s="221" t="s">
        <v>81</v>
      </c>
      <c r="AY149" s="17" t="s">
        <v>120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79</v>
      </c>
      <c r="BK149" s="222">
        <f>ROUND(I149*H149,2)</f>
        <v>0</v>
      </c>
      <c r="BL149" s="17" t="s">
        <v>127</v>
      </c>
      <c r="BM149" s="221" t="s">
        <v>165</v>
      </c>
    </row>
    <row r="150" spans="1:65" s="13" customFormat="1" ht="11.25">
      <c r="B150" s="223"/>
      <c r="C150" s="224"/>
      <c r="D150" s="225" t="s">
        <v>129</v>
      </c>
      <c r="E150" s="226" t="s">
        <v>1</v>
      </c>
      <c r="F150" s="227" t="s">
        <v>166</v>
      </c>
      <c r="G150" s="224"/>
      <c r="H150" s="226" t="s">
        <v>1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129</v>
      </c>
      <c r="AU150" s="233" t="s">
        <v>81</v>
      </c>
      <c r="AV150" s="13" t="s">
        <v>79</v>
      </c>
      <c r="AW150" s="13" t="s">
        <v>31</v>
      </c>
      <c r="AX150" s="13" t="s">
        <v>74</v>
      </c>
      <c r="AY150" s="233" t="s">
        <v>120</v>
      </c>
    </row>
    <row r="151" spans="1:65" s="13" customFormat="1" ht="22.5">
      <c r="B151" s="223"/>
      <c r="C151" s="224"/>
      <c r="D151" s="225" t="s">
        <v>129</v>
      </c>
      <c r="E151" s="226" t="s">
        <v>1</v>
      </c>
      <c r="F151" s="227" t="s">
        <v>167</v>
      </c>
      <c r="G151" s="224"/>
      <c r="H151" s="226" t="s">
        <v>1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129</v>
      </c>
      <c r="AU151" s="233" t="s">
        <v>81</v>
      </c>
      <c r="AV151" s="13" t="s">
        <v>79</v>
      </c>
      <c r="AW151" s="13" t="s">
        <v>31</v>
      </c>
      <c r="AX151" s="13" t="s">
        <v>74</v>
      </c>
      <c r="AY151" s="233" t="s">
        <v>120</v>
      </c>
    </row>
    <row r="152" spans="1:65" s="14" customFormat="1" ht="11.25">
      <c r="B152" s="234"/>
      <c r="C152" s="235"/>
      <c r="D152" s="225" t="s">
        <v>129</v>
      </c>
      <c r="E152" s="236" t="s">
        <v>1</v>
      </c>
      <c r="F152" s="237" t="s">
        <v>132</v>
      </c>
      <c r="G152" s="235"/>
      <c r="H152" s="238">
        <v>4.2000000000000003E-2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129</v>
      </c>
      <c r="AU152" s="244" t="s">
        <v>81</v>
      </c>
      <c r="AV152" s="14" t="s">
        <v>81</v>
      </c>
      <c r="AW152" s="14" t="s">
        <v>31</v>
      </c>
      <c r="AX152" s="14" t="s">
        <v>79</v>
      </c>
      <c r="AY152" s="244" t="s">
        <v>120</v>
      </c>
    </row>
    <row r="153" spans="1:65" s="2" customFormat="1" ht="21.75" customHeight="1">
      <c r="A153" s="34"/>
      <c r="B153" s="35"/>
      <c r="C153" s="209" t="s">
        <v>168</v>
      </c>
      <c r="D153" s="209" t="s">
        <v>123</v>
      </c>
      <c r="E153" s="210" t="s">
        <v>169</v>
      </c>
      <c r="F153" s="211" t="s">
        <v>170</v>
      </c>
      <c r="G153" s="212" t="s">
        <v>126</v>
      </c>
      <c r="H153" s="213">
        <v>4.2000000000000003E-2</v>
      </c>
      <c r="I153" s="214"/>
      <c r="J153" s="215">
        <f>ROUND(I153*H153,2)</f>
        <v>0</v>
      </c>
      <c r="K153" s="216"/>
      <c r="L153" s="39"/>
      <c r="M153" s="217" t="s">
        <v>1</v>
      </c>
      <c r="N153" s="218" t="s">
        <v>39</v>
      </c>
      <c r="O153" s="7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1" t="s">
        <v>127</v>
      </c>
      <c r="AT153" s="221" t="s">
        <v>123</v>
      </c>
      <c r="AU153" s="221" t="s">
        <v>81</v>
      </c>
      <c r="AY153" s="17" t="s">
        <v>120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79</v>
      </c>
      <c r="BK153" s="222">
        <f>ROUND(I153*H153,2)</f>
        <v>0</v>
      </c>
      <c r="BL153" s="17" t="s">
        <v>127</v>
      </c>
      <c r="BM153" s="221" t="s">
        <v>171</v>
      </c>
    </row>
    <row r="154" spans="1:65" s="13" customFormat="1" ht="11.25">
      <c r="B154" s="223"/>
      <c r="C154" s="224"/>
      <c r="D154" s="225" t="s">
        <v>129</v>
      </c>
      <c r="E154" s="226" t="s">
        <v>1</v>
      </c>
      <c r="F154" s="227" t="s">
        <v>172</v>
      </c>
      <c r="G154" s="224"/>
      <c r="H154" s="226" t="s">
        <v>1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129</v>
      </c>
      <c r="AU154" s="233" t="s">
        <v>81</v>
      </c>
      <c r="AV154" s="13" t="s">
        <v>79</v>
      </c>
      <c r="AW154" s="13" t="s">
        <v>31</v>
      </c>
      <c r="AX154" s="13" t="s">
        <v>74</v>
      </c>
      <c r="AY154" s="233" t="s">
        <v>120</v>
      </c>
    </row>
    <row r="155" spans="1:65" s="14" customFormat="1" ht="11.25">
      <c r="B155" s="234"/>
      <c r="C155" s="235"/>
      <c r="D155" s="225" t="s">
        <v>129</v>
      </c>
      <c r="E155" s="236" t="s">
        <v>1</v>
      </c>
      <c r="F155" s="237" t="s">
        <v>132</v>
      </c>
      <c r="G155" s="235"/>
      <c r="H155" s="238">
        <v>4.2000000000000003E-2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129</v>
      </c>
      <c r="AU155" s="244" t="s">
        <v>81</v>
      </c>
      <c r="AV155" s="14" t="s">
        <v>81</v>
      </c>
      <c r="AW155" s="14" t="s">
        <v>31</v>
      </c>
      <c r="AX155" s="14" t="s">
        <v>79</v>
      </c>
      <c r="AY155" s="244" t="s">
        <v>120</v>
      </c>
    </row>
    <row r="156" spans="1:65" s="2" customFormat="1" ht="21.75" customHeight="1">
      <c r="A156" s="34"/>
      <c r="B156" s="35"/>
      <c r="C156" s="209" t="s">
        <v>145</v>
      </c>
      <c r="D156" s="209" t="s">
        <v>123</v>
      </c>
      <c r="E156" s="210" t="s">
        <v>173</v>
      </c>
      <c r="F156" s="211" t="s">
        <v>174</v>
      </c>
      <c r="G156" s="212" t="s">
        <v>175</v>
      </c>
      <c r="H156" s="213">
        <v>75</v>
      </c>
      <c r="I156" s="214"/>
      <c r="J156" s="215">
        <f>ROUND(I156*H156,2)</f>
        <v>0</v>
      </c>
      <c r="K156" s="216"/>
      <c r="L156" s="39"/>
      <c r="M156" s="217" t="s">
        <v>1</v>
      </c>
      <c r="N156" s="218" t="s">
        <v>39</v>
      </c>
      <c r="O156" s="7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1" t="s">
        <v>127</v>
      </c>
      <c r="AT156" s="221" t="s">
        <v>123</v>
      </c>
      <c r="AU156" s="221" t="s">
        <v>81</v>
      </c>
      <c r="AY156" s="17" t="s">
        <v>120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79</v>
      </c>
      <c r="BK156" s="222">
        <f>ROUND(I156*H156,2)</f>
        <v>0</v>
      </c>
      <c r="BL156" s="17" t="s">
        <v>127</v>
      </c>
      <c r="BM156" s="221" t="s">
        <v>176</v>
      </c>
    </row>
    <row r="157" spans="1:65" s="2" customFormat="1" ht="19.5">
      <c r="A157" s="34"/>
      <c r="B157" s="35"/>
      <c r="C157" s="36"/>
      <c r="D157" s="225" t="s">
        <v>177</v>
      </c>
      <c r="E157" s="36"/>
      <c r="F157" s="267" t="s">
        <v>178</v>
      </c>
      <c r="G157" s="36"/>
      <c r="H157" s="36"/>
      <c r="I157" s="122"/>
      <c r="J157" s="36"/>
      <c r="K157" s="36"/>
      <c r="L157" s="39"/>
      <c r="M157" s="268"/>
      <c r="N157" s="26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177</v>
      </c>
      <c r="AU157" s="17" t="s">
        <v>81</v>
      </c>
    </row>
    <row r="158" spans="1:65" s="13" customFormat="1" ht="22.5">
      <c r="B158" s="223"/>
      <c r="C158" s="224"/>
      <c r="D158" s="225" t="s">
        <v>129</v>
      </c>
      <c r="E158" s="226" t="s">
        <v>1</v>
      </c>
      <c r="F158" s="227" t="s">
        <v>179</v>
      </c>
      <c r="G158" s="224"/>
      <c r="H158" s="226" t="s">
        <v>1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129</v>
      </c>
      <c r="AU158" s="233" t="s">
        <v>81</v>
      </c>
      <c r="AV158" s="13" t="s">
        <v>79</v>
      </c>
      <c r="AW158" s="13" t="s">
        <v>31</v>
      </c>
      <c r="AX158" s="13" t="s">
        <v>74</v>
      </c>
      <c r="AY158" s="233" t="s">
        <v>120</v>
      </c>
    </row>
    <row r="159" spans="1:65" s="14" customFormat="1" ht="11.25">
      <c r="B159" s="234"/>
      <c r="C159" s="235"/>
      <c r="D159" s="225" t="s">
        <v>129</v>
      </c>
      <c r="E159" s="236" t="s">
        <v>1</v>
      </c>
      <c r="F159" s="237" t="s">
        <v>180</v>
      </c>
      <c r="G159" s="235"/>
      <c r="H159" s="238">
        <v>75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129</v>
      </c>
      <c r="AU159" s="244" t="s">
        <v>81</v>
      </c>
      <c r="AV159" s="14" t="s">
        <v>81</v>
      </c>
      <c r="AW159" s="14" t="s">
        <v>31</v>
      </c>
      <c r="AX159" s="14" t="s">
        <v>79</v>
      </c>
      <c r="AY159" s="244" t="s">
        <v>120</v>
      </c>
    </row>
    <row r="160" spans="1:65" s="2" customFormat="1" ht="16.5" customHeight="1">
      <c r="A160" s="34"/>
      <c r="B160" s="35"/>
      <c r="C160" s="245" t="s">
        <v>181</v>
      </c>
      <c r="D160" s="245" t="s">
        <v>141</v>
      </c>
      <c r="E160" s="246" t="s">
        <v>182</v>
      </c>
      <c r="F160" s="247" t="s">
        <v>183</v>
      </c>
      <c r="G160" s="248" t="s">
        <v>184</v>
      </c>
      <c r="H160" s="249">
        <v>2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39</v>
      </c>
      <c r="O160" s="71"/>
      <c r="P160" s="219">
        <f>O160*H160</f>
        <v>0</v>
      </c>
      <c r="Q160" s="219">
        <v>3.70425</v>
      </c>
      <c r="R160" s="219">
        <f>Q160*H160</f>
        <v>7.4085000000000001</v>
      </c>
      <c r="S160" s="219">
        <v>0</v>
      </c>
      <c r="T160" s="22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1" t="s">
        <v>145</v>
      </c>
      <c r="AT160" s="221" t="s">
        <v>141</v>
      </c>
      <c r="AU160" s="221" t="s">
        <v>81</v>
      </c>
      <c r="AY160" s="17" t="s">
        <v>120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79</v>
      </c>
      <c r="BK160" s="222">
        <f>ROUND(I160*H160,2)</f>
        <v>0</v>
      </c>
      <c r="BL160" s="17" t="s">
        <v>127</v>
      </c>
      <c r="BM160" s="221" t="s">
        <v>185</v>
      </c>
    </row>
    <row r="161" spans="1:65" s="13" customFormat="1" ht="11.25">
      <c r="B161" s="223"/>
      <c r="C161" s="224"/>
      <c r="D161" s="225" t="s">
        <v>129</v>
      </c>
      <c r="E161" s="226" t="s">
        <v>1</v>
      </c>
      <c r="F161" s="227" t="s">
        <v>186</v>
      </c>
      <c r="G161" s="224"/>
      <c r="H161" s="226" t="s">
        <v>1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129</v>
      </c>
      <c r="AU161" s="233" t="s">
        <v>81</v>
      </c>
      <c r="AV161" s="13" t="s">
        <v>79</v>
      </c>
      <c r="AW161" s="13" t="s">
        <v>31</v>
      </c>
      <c r="AX161" s="13" t="s">
        <v>74</v>
      </c>
      <c r="AY161" s="233" t="s">
        <v>120</v>
      </c>
    </row>
    <row r="162" spans="1:65" s="14" customFormat="1" ht="11.25">
      <c r="B162" s="234"/>
      <c r="C162" s="235"/>
      <c r="D162" s="225" t="s">
        <v>129</v>
      </c>
      <c r="E162" s="236" t="s">
        <v>1</v>
      </c>
      <c r="F162" s="237" t="s">
        <v>81</v>
      </c>
      <c r="G162" s="235"/>
      <c r="H162" s="238">
        <v>2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129</v>
      </c>
      <c r="AU162" s="244" t="s">
        <v>81</v>
      </c>
      <c r="AV162" s="14" t="s">
        <v>81</v>
      </c>
      <c r="AW162" s="14" t="s">
        <v>31</v>
      </c>
      <c r="AX162" s="14" t="s">
        <v>79</v>
      </c>
      <c r="AY162" s="244" t="s">
        <v>120</v>
      </c>
    </row>
    <row r="163" spans="1:65" s="2" customFormat="1" ht="16.5" customHeight="1">
      <c r="A163" s="34"/>
      <c r="B163" s="35"/>
      <c r="C163" s="245" t="s">
        <v>187</v>
      </c>
      <c r="D163" s="245" t="s">
        <v>141</v>
      </c>
      <c r="E163" s="246" t="s">
        <v>188</v>
      </c>
      <c r="F163" s="247" t="s">
        <v>189</v>
      </c>
      <c r="G163" s="248" t="s">
        <v>184</v>
      </c>
      <c r="H163" s="249">
        <v>246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39</v>
      </c>
      <c r="O163" s="71"/>
      <c r="P163" s="219">
        <f>O163*H163</f>
        <v>0</v>
      </c>
      <c r="Q163" s="219">
        <v>1.8000000000000001E-4</v>
      </c>
      <c r="R163" s="219">
        <f>Q163*H163</f>
        <v>4.428E-2</v>
      </c>
      <c r="S163" s="219">
        <v>0</v>
      </c>
      <c r="T163" s="22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1" t="s">
        <v>145</v>
      </c>
      <c r="AT163" s="221" t="s">
        <v>141</v>
      </c>
      <c r="AU163" s="221" t="s">
        <v>81</v>
      </c>
      <c r="AY163" s="17" t="s">
        <v>120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79</v>
      </c>
      <c r="BK163" s="222">
        <f>ROUND(I163*H163,2)</f>
        <v>0</v>
      </c>
      <c r="BL163" s="17" t="s">
        <v>127</v>
      </c>
      <c r="BM163" s="221" t="s">
        <v>190</v>
      </c>
    </row>
    <row r="164" spans="1:65" s="14" customFormat="1" ht="22.5">
      <c r="B164" s="234"/>
      <c r="C164" s="235"/>
      <c r="D164" s="225" t="s">
        <v>129</v>
      </c>
      <c r="E164" s="236" t="s">
        <v>1</v>
      </c>
      <c r="F164" s="237" t="s">
        <v>191</v>
      </c>
      <c r="G164" s="235"/>
      <c r="H164" s="238">
        <v>246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129</v>
      </c>
      <c r="AU164" s="244" t="s">
        <v>81</v>
      </c>
      <c r="AV164" s="14" t="s">
        <v>81</v>
      </c>
      <c r="AW164" s="14" t="s">
        <v>31</v>
      </c>
      <c r="AX164" s="14" t="s">
        <v>79</v>
      </c>
      <c r="AY164" s="244" t="s">
        <v>120</v>
      </c>
    </row>
    <row r="165" spans="1:65" s="2" customFormat="1" ht="16.5" customHeight="1">
      <c r="A165" s="34"/>
      <c r="B165" s="35"/>
      <c r="C165" s="209" t="s">
        <v>192</v>
      </c>
      <c r="D165" s="209" t="s">
        <v>123</v>
      </c>
      <c r="E165" s="210" t="s">
        <v>193</v>
      </c>
      <c r="F165" s="211" t="s">
        <v>194</v>
      </c>
      <c r="G165" s="212" t="s">
        <v>184</v>
      </c>
      <c r="H165" s="213">
        <v>10</v>
      </c>
      <c r="I165" s="214"/>
      <c r="J165" s="215">
        <f>ROUND(I165*H165,2)</f>
        <v>0</v>
      </c>
      <c r="K165" s="216"/>
      <c r="L165" s="39"/>
      <c r="M165" s="217" t="s">
        <v>1</v>
      </c>
      <c r="N165" s="218" t="s">
        <v>39</v>
      </c>
      <c r="O165" s="7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1" t="s">
        <v>127</v>
      </c>
      <c r="AT165" s="221" t="s">
        <v>123</v>
      </c>
      <c r="AU165" s="221" t="s">
        <v>81</v>
      </c>
      <c r="AY165" s="17" t="s">
        <v>120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79</v>
      </c>
      <c r="BK165" s="222">
        <f>ROUND(I165*H165,2)</f>
        <v>0</v>
      </c>
      <c r="BL165" s="17" t="s">
        <v>127</v>
      </c>
      <c r="BM165" s="221" t="s">
        <v>195</v>
      </c>
    </row>
    <row r="166" spans="1:65" s="2" customFormat="1" ht="19.5">
      <c r="A166" s="34"/>
      <c r="B166" s="35"/>
      <c r="C166" s="36"/>
      <c r="D166" s="225" t="s">
        <v>177</v>
      </c>
      <c r="E166" s="36"/>
      <c r="F166" s="267" t="s">
        <v>196</v>
      </c>
      <c r="G166" s="36"/>
      <c r="H166" s="36"/>
      <c r="I166" s="122"/>
      <c r="J166" s="36"/>
      <c r="K166" s="36"/>
      <c r="L166" s="39"/>
      <c r="M166" s="268"/>
      <c r="N166" s="26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177</v>
      </c>
      <c r="AU166" s="17" t="s">
        <v>81</v>
      </c>
    </row>
    <row r="167" spans="1:65" s="13" customFormat="1" ht="11.25">
      <c r="B167" s="223"/>
      <c r="C167" s="224"/>
      <c r="D167" s="225" t="s">
        <v>129</v>
      </c>
      <c r="E167" s="226" t="s">
        <v>1</v>
      </c>
      <c r="F167" s="227" t="s">
        <v>166</v>
      </c>
      <c r="G167" s="224"/>
      <c r="H167" s="226" t="s">
        <v>1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129</v>
      </c>
      <c r="AU167" s="233" t="s">
        <v>81</v>
      </c>
      <c r="AV167" s="13" t="s">
        <v>79</v>
      </c>
      <c r="AW167" s="13" t="s">
        <v>31</v>
      </c>
      <c r="AX167" s="13" t="s">
        <v>74</v>
      </c>
      <c r="AY167" s="233" t="s">
        <v>120</v>
      </c>
    </row>
    <row r="168" spans="1:65" s="13" customFormat="1" ht="11.25">
      <c r="B168" s="223"/>
      <c r="C168" s="224"/>
      <c r="D168" s="225" t="s">
        <v>129</v>
      </c>
      <c r="E168" s="226" t="s">
        <v>1</v>
      </c>
      <c r="F168" s="227" t="s">
        <v>197</v>
      </c>
      <c r="G168" s="224"/>
      <c r="H168" s="226" t="s">
        <v>1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129</v>
      </c>
      <c r="AU168" s="233" t="s">
        <v>81</v>
      </c>
      <c r="AV168" s="13" t="s">
        <v>79</v>
      </c>
      <c r="AW168" s="13" t="s">
        <v>31</v>
      </c>
      <c r="AX168" s="13" t="s">
        <v>74</v>
      </c>
      <c r="AY168" s="233" t="s">
        <v>120</v>
      </c>
    </row>
    <row r="169" spans="1:65" s="14" customFormat="1" ht="11.25">
      <c r="B169" s="234"/>
      <c r="C169" s="235"/>
      <c r="D169" s="225" t="s">
        <v>129</v>
      </c>
      <c r="E169" s="236" t="s">
        <v>1</v>
      </c>
      <c r="F169" s="237" t="s">
        <v>198</v>
      </c>
      <c r="G169" s="235"/>
      <c r="H169" s="238">
        <v>10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129</v>
      </c>
      <c r="AU169" s="244" t="s">
        <v>81</v>
      </c>
      <c r="AV169" s="14" t="s">
        <v>81</v>
      </c>
      <c r="AW169" s="14" t="s">
        <v>31</v>
      </c>
      <c r="AX169" s="14" t="s">
        <v>79</v>
      </c>
      <c r="AY169" s="244" t="s">
        <v>120</v>
      </c>
    </row>
    <row r="170" spans="1:65" s="2" customFormat="1" ht="16.5" customHeight="1">
      <c r="A170" s="34"/>
      <c r="B170" s="35"/>
      <c r="C170" s="209" t="s">
        <v>199</v>
      </c>
      <c r="D170" s="209" t="s">
        <v>123</v>
      </c>
      <c r="E170" s="210" t="s">
        <v>200</v>
      </c>
      <c r="F170" s="211" t="s">
        <v>201</v>
      </c>
      <c r="G170" s="212" t="s">
        <v>202</v>
      </c>
      <c r="H170" s="213">
        <v>38</v>
      </c>
      <c r="I170" s="214"/>
      <c r="J170" s="215">
        <f>ROUND(I170*H170,2)</f>
        <v>0</v>
      </c>
      <c r="K170" s="216"/>
      <c r="L170" s="39"/>
      <c r="M170" s="217" t="s">
        <v>1</v>
      </c>
      <c r="N170" s="218" t="s">
        <v>39</v>
      </c>
      <c r="O170" s="7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1" t="s">
        <v>127</v>
      </c>
      <c r="AT170" s="221" t="s">
        <v>123</v>
      </c>
      <c r="AU170" s="221" t="s">
        <v>81</v>
      </c>
      <c r="AY170" s="17" t="s">
        <v>120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79</v>
      </c>
      <c r="BK170" s="222">
        <f>ROUND(I170*H170,2)</f>
        <v>0</v>
      </c>
      <c r="BL170" s="17" t="s">
        <v>127</v>
      </c>
      <c r="BM170" s="221" t="s">
        <v>203</v>
      </c>
    </row>
    <row r="171" spans="1:65" s="13" customFormat="1" ht="22.5">
      <c r="B171" s="223"/>
      <c r="C171" s="224"/>
      <c r="D171" s="225" t="s">
        <v>129</v>
      </c>
      <c r="E171" s="226" t="s">
        <v>1</v>
      </c>
      <c r="F171" s="227" t="s">
        <v>204</v>
      </c>
      <c r="G171" s="224"/>
      <c r="H171" s="226" t="s">
        <v>1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AT171" s="233" t="s">
        <v>129</v>
      </c>
      <c r="AU171" s="233" t="s">
        <v>81</v>
      </c>
      <c r="AV171" s="13" t="s">
        <v>79</v>
      </c>
      <c r="AW171" s="13" t="s">
        <v>31</v>
      </c>
      <c r="AX171" s="13" t="s">
        <v>74</v>
      </c>
      <c r="AY171" s="233" t="s">
        <v>120</v>
      </c>
    </row>
    <row r="172" spans="1:65" s="14" customFormat="1" ht="11.25">
      <c r="B172" s="234"/>
      <c r="C172" s="235"/>
      <c r="D172" s="225" t="s">
        <v>129</v>
      </c>
      <c r="E172" s="236" t="s">
        <v>1</v>
      </c>
      <c r="F172" s="237" t="s">
        <v>205</v>
      </c>
      <c r="G172" s="235"/>
      <c r="H172" s="238">
        <v>122.75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129</v>
      </c>
      <c r="AU172" s="244" t="s">
        <v>81</v>
      </c>
      <c r="AV172" s="14" t="s">
        <v>81</v>
      </c>
      <c r="AW172" s="14" t="s">
        <v>31</v>
      </c>
      <c r="AX172" s="14" t="s">
        <v>74</v>
      </c>
      <c r="AY172" s="244" t="s">
        <v>120</v>
      </c>
    </row>
    <row r="173" spans="1:65" s="14" customFormat="1" ht="11.25">
      <c r="B173" s="234"/>
      <c r="C173" s="235"/>
      <c r="D173" s="225" t="s">
        <v>129</v>
      </c>
      <c r="E173" s="236" t="s">
        <v>1</v>
      </c>
      <c r="F173" s="237" t="s">
        <v>206</v>
      </c>
      <c r="G173" s="235"/>
      <c r="H173" s="238">
        <v>36.9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129</v>
      </c>
      <c r="AU173" s="244" t="s">
        <v>81</v>
      </c>
      <c r="AV173" s="14" t="s">
        <v>81</v>
      </c>
      <c r="AW173" s="14" t="s">
        <v>31</v>
      </c>
      <c r="AX173" s="14" t="s">
        <v>74</v>
      </c>
      <c r="AY173" s="244" t="s">
        <v>120</v>
      </c>
    </row>
    <row r="174" spans="1:65" s="14" customFormat="1" ht="11.25">
      <c r="B174" s="234"/>
      <c r="C174" s="235"/>
      <c r="D174" s="225" t="s">
        <v>129</v>
      </c>
      <c r="E174" s="236" t="s">
        <v>1</v>
      </c>
      <c r="F174" s="237" t="s">
        <v>207</v>
      </c>
      <c r="G174" s="235"/>
      <c r="H174" s="238">
        <v>38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129</v>
      </c>
      <c r="AU174" s="244" t="s">
        <v>81</v>
      </c>
      <c r="AV174" s="14" t="s">
        <v>81</v>
      </c>
      <c r="AW174" s="14" t="s">
        <v>31</v>
      </c>
      <c r="AX174" s="14" t="s">
        <v>79</v>
      </c>
      <c r="AY174" s="244" t="s">
        <v>120</v>
      </c>
    </row>
    <row r="175" spans="1:65" s="2" customFormat="1" ht="21.75" customHeight="1">
      <c r="A175" s="34"/>
      <c r="B175" s="35"/>
      <c r="C175" s="245" t="s">
        <v>208</v>
      </c>
      <c r="D175" s="245" t="s">
        <v>141</v>
      </c>
      <c r="E175" s="246" t="s">
        <v>209</v>
      </c>
      <c r="F175" s="247" t="s">
        <v>210</v>
      </c>
      <c r="G175" s="248" t="s">
        <v>211</v>
      </c>
      <c r="H175" s="249">
        <v>38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39</v>
      </c>
      <c r="O175" s="7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1" t="s">
        <v>145</v>
      </c>
      <c r="AT175" s="221" t="s">
        <v>141</v>
      </c>
      <c r="AU175" s="221" t="s">
        <v>81</v>
      </c>
      <c r="AY175" s="17" t="s">
        <v>120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79</v>
      </c>
      <c r="BK175" s="222">
        <f>ROUND(I175*H175,2)</f>
        <v>0</v>
      </c>
      <c r="BL175" s="17" t="s">
        <v>127</v>
      </c>
      <c r="BM175" s="221" t="s">
        <v>212</v>
      </c>
    </row>
    <row r="176" spans="1:65" s="13" customFormat="1" ht="11.25">
      <c r="B176" s="223"/>
      <c r="C176" s="224"/>
      <c r="D176" s="225" t="s">
        <v>129</v>
      </c>
      <c r="E176" s="226" t="s">
        <v>1</v>
      </c>
      <c r="F176" s="227" t="s">
        <v>213</v>
      </c>
      <c r="G176" s="224"/>
      <c r="H176" s="226" t="s">
        <v>1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129</v>
      </c>
      <c r="AU176" s="233" t="s">
        <v>81</v>
      </c>
      <c r="AV176" s="13" t="s">
        <v>79</v>
      </c>
      <c r="AW176" s="13" t="s">
        <v>31</v>
      </c>
      <c r="AX176" s="13" t="s">
        <v>74</v>
      </c>
      <c r="AY176" s="233" t="s">
        <v>120</v>
      </c>
    </row>
    <row r="177" spans="1:65" s="14" customFormat="1" ht="11.25">
      <c r="B177" s="234"/>
      <c r="C177" s="235"/>
      <c r="D177" s="225" t="s">
        <v>129</v>
      </c>
      <c r="E177" s="236" t="s">
        <v>1</v>
      </c>
      <c r="F177" s="237" t="s">
        <v>214</v>
      </c>
      <c r="G177" s="235"/>
      <c r="H177" s="238">
        <v>38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129</v>
      </c>
      <c r="AU177" s="244" t="s">
        <v>81</v>
      </c>
      <c r="AV177" s="14" t="s">
        <v>81</v>
      </c>
      <c r="AW177" s="14" t="s">
        <v>31</v>
      </c>
      <c r="AX177" s="14" t="s">
        <v>79</v>
      </c>
      <c r="AY177" s="244" t="s">
        <v>120</v>
      </c>
    </row>
    <row r="178" spans="1:65" s="2" customFormat="1" ht="21.75" customHeight="1">
      <c r="A178" s="34"/>
      <c r="B178" s="35"/>
      <c r="C178" s="209" t="s">
        <v>215</v>
      </c>
      <c r="D178" s="209" t="s">
        <v>123</v>
      </c>
      <c r="E178" s="210" t="s">
        <v>216</v>
      </c>
      <c r="F178" s="211" t="s">
        <v>217</v>
      </c>
      <c r="G178" s="212" t="s">
        <v>126</v>
      </c>
      <c r="H178" s="213">
        <v>2</v>
      </c>
      <c r="I178" s="214"/>
      <c r="J178" s="215">
        <f>ROUND(I178*H178,2)</f>
        <v>0</v>
      </c>
      <c r="K178" s="216"/>
      <c r="L178" s="39"/>
      <c r="M178" s="217" t="s">
        <v>1</v>
      </c>
      <c r="N178" s="218" t="s">
        <v>39</v>
      </c>
      <c r="O178" s="7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1" t="s">
        <v>127</v>
      </c>
      <c r="AT178" s="221" t="s">
        <v>123</v>
      </c>
      <c r="AU178" s="221" t="s">
        <v>81</v>
      </c>
      <c r="AY178" s="17" t="s">
        <v>120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79</v>
      </c>
      <c r="BK178" s="222">
        <f>ROUND(I178*H178,2)</f>
        <v>0</v>
      </c>
      <c r="BL178" s="17" t="s">
        <v>127</v>
      </c>
      <c r="BM178" s="221" t="s">
        <v>218</v>
      </c>
    </row>
    <row r="179" spans="1:65" s="2" customFormat="1" ht="19.5">
      <c r="A179" s="34"/>
      <c r="B179" s="35"/>
      <c r="C179" s="36"/>
      <c r="D179" s="225" t="s">
        <v>177</v>
      </c>
      <c r="E179" s="36"/>
      <c r="F179" s="267" t="s">
        <v>219</v>
      </c>
      <c r="G179" s="36"/>
      <c r="H179" s="36"/>
      <c r="I179" s="122"/>
      <c r="J179" s="36"/>
      <c r="K179" s="36"/>
      <c r="L179" s="39"/>
      <c r="M179" s="268"/>
      <c r="N179" s="26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177</v>
      </c>
      <c r="AU179" s="17" t="s">
        <v>81</v>
      </c>
    </row>
    <row r="180" spans="1:65" s="14" customFormat="1" ht="22.5">
      <c r="B180" s="234"/>
      <c r="C180" s="235"/>
      <c r="D180" s="225" t="s">
        <v>129</v>
      </c>
      <c r="E180" s="236" t="s">
        <v>1</v>
      </c>
      <c r="F180" s="237" t="s">
        <v>220</v>
      </c>
      <c r="G180" s="235"/>
      <c r="H180" s="238">
        <v>2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129</v>
      </c>
      <c r="AU180" s="244" t="s">
        <v>81</v>
      </c>
      <c r="AV180" s="14" t="s">
        <v>81</v>
      </c>
      <c r="AW180" s="14" t="s">
        <v>31</v>
      </c>
      <c r="AX180" s="14" t="s">
        <v>79</v>
      </c>
      <c r="AY180" s="244" t="s">
        <v>120</v>
      </c>
    </row>
    <row r="181" spans="1:65" s="2" customFormat="1" ht="21.75" customHeight="1">
      <c r="A181" s="34"/>
      <c r="B181" s="35"/>
      <c r="C181" s="209" t="s">
        <v>8</v>
      </c>
      <c r="D181" s="209" t="s">
        <v>123</v>
      </c>
      <c r="E181" s="210" t="s">
        <v>221</v>
      </c>
      <c r="F181" s="211" t="s">
        <v>222</v>
      </c>
      <c r="G181" s="212" t="s">
        <v>223</v>
      </c>
      <c r="H181" s="213">
        <v>4</v>
      </c>
      <c r="I181" s="214"/>
      <c r="J181" s="215">
        <f>ROUND(I181*H181,2)</f>
        <v>0</v>
      </c>
      <c r="K181" s="216"/>
      <c r="L181" s="39"/>
      <c r="M181" s="217" t="s">
        <v>1</v>
      </c>
      <c r="N181" s="218" t="s">
        <v>39</v>
      </c>
      <c r="O181" s="7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1" t="s">
        <v>127</v>
      </c>
      <c r="AT181" s="221" t="s">
        <v>123</v>
      </c>
      <c r="AU181" s="221" t="s">
        <v>81</v>
      </c>
      <c r="AY181" s="17" t="s">
        <v>120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79</v>
      </c>
      <c r="BK181" s="222">
        <f>ROUND(I181*H181,2)</f>
        <v>0</v>
      </c>
      <c r="BL181" s="17" t="s">
        <v>127</v>
      </c>
      <c r="BM181" s="221" t="s">
        <v>224</v>
      </c>
    </row>
    <row r="182" spans="1:65" s="13" customFormat="1" ht="11.25">
      <c r="B182" s="223"/>
      <c r="C182" s="224"/>
      <c r="D182" s="225" t="s">
        <v>129</v>
      </c>
      <c r="E182" s="226" t="s">
        <v>1</v>
      </c>
      <c r="F182" s="227" t="s">
        <v>225</v>
      </c>
      <c r="G182" s="224"/>
      <c r="H182" s="226" t="s">
        <v>1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129</v>
      </c>
      <c r="AU182" s="233" t="s">
        <v>81</v>
      </c>
      <c r="AV182" s="13" t="s">
        <v>79</v>
      </c>
      <c r="AW182" s="13" t="s">
        <v>31</v>
      </c>
      <c r="AX182" s="13" t="s">
        <v>74</v>
      </c>
      <c r="AY182" s="233" t="s">
        <v>120</v>
      </c>
    </row>
    <row r="183" spans="1:65" s="14" customFormat="1" ht="11.25">
      <c r="B183" s="234"/>
      <c r="C183" s="235"/>
      <c r="D183" s="225" t="s">
        <v>129</v>
      </c>
      <c r="E183" s="236" t="s">
        <v>1</v>
      </c>
      <c r="F183" s="237" t="s">
        <v>127</v>
      </c>
      <c r="G183" s="235"/>
      <c r="H183" s="238">
        <v>4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129</v>
      </c>
      <c r="AU183" s="244" t="s">
        <v>81</v>
      </c>
      <c r="AV183" s="14" t="s">
        <v>81</v>
      </c>
      <c r="AW183" s="14" t="s">
        <v>31</v>
      </c>
      <c r="AX183" s="14" t="s">
        <v>79</v>
      </c>
      <c r="AY183" s="244" t="s">
        <v>120</v>
      </c>
    </row>
    <row r="184" spans="1:65" s="2" customFormat="1" ht="33" customHeight="1">
      <c r="A184" s="34"/>
      <c r="B184" s="35"/>
      <c r="C184" s="209" t="s">
        <v>226</v>
      </c>
      <c r="D184" s="209" t="s">
        <v>123</v>
      </c>
      <c r="E184" s="210" t="s">
        <v>227</v>
      </c>
      <c r="F184" s="211" t="s">
        <v>228</v>
      </c>
      <c r="G184" s="212" t="s">
        <v>175</v>
      </c>
      <c r="H184" s="213">
        <v>175</v>
      </c>
      <c r="I184" s="214"/>
      <c r="J184" s="215">
        <f>ROUND(I184*H184,2)</f>
        <v>0</v>
      </c>
      <c r="K184" s="216"/>
      <c r="L184" s="39"/>
      <c r="M184" s="217" t="s">
        <v>1</v>
      </c>
      <c r="N184" s="218" t="s">
        <v>39</v>
      </c>
      <c r="O184" s="7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1" t="s">
        <v>127</v>
      </c>
      <c r="AT184" s="221" t="s">
        <v>123</v>
      </c>
      <c r="AU184" s="221" t="s">
        <v>81</v>
      </c>
      <c r="AY184" s="17" t="s">
        <v>120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79</v>
      </c>
      <c r="BK184" s="222">
        <f>ROUND(I184*H184,2)</f>
        <v>0</v>
      </c>
      <c r="BL184" s="17" t="s">
        <v>127</v>
      </c>
      <c r="BM184" s="221" t="s">
        <v>229</v>
      </c>
    </row>
    <row r="185" spans="1:65" s="13" customFormat="1" ht="11.25">
      <c r="B185" s="223"/>
      <c r="C185" s="224"/>
      <c r="D185" s="225" t="s">
        <v>129</v>
      </c>
      <c r="E185" s="226" t="s">
        <v>1</v>
      </c>
      <c r="F185" s="227" t="s">
        <v>230</v>
      </c>
      <c r="G185" s="224"/>
      <c r="H185" s="226" t="s">
        <v>1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129</v>
      </c>
      <c r="AU185" s="233" t="s">
        <v>81</v>
      </c>
      <c r="AV185" s="13" t="s">
        <v>79</v>
      </c>
      <c r="AW185" s="13" t="s">
        <v>31</v>
      </c>
      <c r="AX185" s="13" t="s">
        <v>74</v>
      </c>
      <c r="AY185" s="233" t="s">
        <v>120</v>
      </c>
    </row>
    <row r="186" spans="1:65" s="14" customFormat="1" ht="11.25">
      <c r="B186" s="234"/>
      <c r="C186" s="235"/>
      <c r="D186" s="225" t="s">
        <v>129</v>
      </c>
      <c r="E186" s="236" t="s">
        <v>1</v>
      </c>
      <c r="F186" s="237" t="s">
        <v>231</v>
      </c>
      <c r="G186" s="235"/>
      <c r="H186" s="238">
        <v>175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129</v>
      </c>
      <c r="AU186" s="244" t="s">
        <v>81</v>
      </c>
      <c r="AV186" s="14" t="s">
        <v>81</v>
      </c>
      <c r="AW186" s="14" t="s">
        <v>31</v>
      </c>
      <c r="AX186" s="14" t="s">
        <v>79</v>
      </c>
      <c r="AY186" s="244" t="s">
        <v>120</v>
      </c>
    </row>
    <row r="187" spans="1:65" s="2" customFormat="1" ht="33" customHeight="1">
      <c r="A187" s="34"/>
      <c r="B187" s="35"/>
      <c r="C187" s="209" t="s">
        <v>232</v>
      </c>
      <c r="D187" s="209" t="s">
        <v>123</v>
      </c>
      <c r="E187" s="210" t="s">
        <v>233</v>
      </c>
      <c r="F187" s="211" t="s">
        <v>234</v>
      </c>
      <c r="G187" s="212" t="s">
        <v>175</v>
      </c>
      <c r="H187" s="213">
        <v>175</v>
      </c>
      <c r="I187" s="214"/>
      <c r="J187" s="215">
        <f>ROUND(I187*H187,2)</f>
        <v>0</v>
      </c>
      <c r="K187" s="216"/>
      <c r="L187" s="39"/>
      <c r="M187" s="217" t="s">
        <v>1</v>
      </c>
      <c r="N187" s="218" t="s">
        <v>39</v>
      </c>
      <c r="O187" s="7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1" t="s">
        <v>127</v>
      </c>
      <c r="AT187" s="221" t="s">
        <v>123</v>
      </c>
      <c r="AU187" s="221" t="s">
        <v>81</v>
      </c>
      <c r="AY187" s="17" t="s">
        <v>120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79</v>
      </c>
      <c r="BK187" s="222">
        <f>ROUND(I187*H187,2)</f>
        <v>0</v>
      </c>
      <c r="BL187" s="17" t="s">
        <v>127</v>
      </c>
      <c r="BM187" s="221" t="s">
        <v>235</v>
      </c>
    </row>
    <row r="188" spans="1:65" s="13" customFormat="1" ht="11.25">
      <c r="B188" s="223"/>
      <c r="C188" s="224"/>
      <c r="D188" s="225" t="s">
        <v>129</v>
      </c>
      <c r="E188" s="226" t="s">
        <v>1</v>
      </c>
      <c r="F188" s="227" t="s">
        <v>230</v>
      </c>
      <c r="G188" s="224"/>
      <c r="H188" s="226" t="s">
        <v>1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129</v>
      </c>
      <c r="AU188" s="233" t="s">
        <v>81</v>
      </c>
      <c r="AV188" s="13" t="s">
        <v>79</v>
      </c>
      <c r="AW188" s="13" t="s">
        <v>31</v>
      </c>
      <c r="AX188" s="13" t="s">
        <v>74</v>
      </c>
      <c r="AY188" s="233" t="s">
        <v>120</v>
      </c>
    </row>
    <row r="189" spans="1:65" s="14" customFormat="1" ht="11.25">
      <c r="B189" s="234"/>
      <c r="C189" s="235"/>
      <c r="D189" s="225" t="s">
        <v>129</v>
      </c>
      <c r="E189" s="236" t="s">
        <v>1</v>
      </c>
      <c r="F189" s="237" t="s">
        <v>231</v>
      </c>
      <c r="G189" s="235"/>
      <c r="H189" s="238">
        <v>175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129</v>
      </c>
      <c r="AU189" s="244" t="s">
        <v>81</v>
      </c>
      <c r="AV189" s="14" t="s">
        <v>81</v>
      </c>
      <c r="AW189" s="14" t="s">
        <v>31</v>
      </c>
      <c r="AX189" s="14" t="s">
        <v>79</v>
      </c>
      <c r="AY189" s="244" t="s">
        <v>120</v>
      </c>
    </row>
    <row r="190" spans="1:65" s="2" customFormat="1" ht="21.75" customHeight="1">
      <c r="A190" s="34"/>
      <c r="B190" s="35"/>
      <c r="C190" s="209" t="s">
        <v>236</v>
      </c>
      <c r="D190" s="209" t="s">
        <v>123</v>
      </c>
      <c r="E190" s="210" t="s">
        <v>237</v>
      </c>
      <c r="F190" s="211" t="s">
        <v>238</v>
      </c>
      <c r="G190" s="212" t="s">
        <v>175</v>
      </c>
      <c r="H190" s="213">
        <v>42</v>
      </c>
      <c r="I190" s="214"/>
      <c r="J190" s="215">
        <f>ROUND(I190*H190,2)</f>
        <v>0</v>
      </c>
      <c r="K190" s="216"/>
      <c r="L190" s="39"/>
      <c r="M190" s="217" t="s">
        <v>1</v>
      </c>
      <c r="N190" s="218" t="s">
        <v>39</v>
      </c>
      <c r="O190" s="7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1" t="s">
        <v>127</v>
      </c>
      <c r="AT190" s="221" t="s">
        <v>123</v>
      </c>
      <c r="AU190" s="221" t="s">
        <v>81</v>
      </c>
      <c r="AY190" s="17" t="s">
        <v>120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79</v>
      </c>
      <c r="BK190" s="222">
        <f>ROUND(I190*H190,2)</f>
        <v>0</v>
      </c>
      <c r="BL190" s="17" t="s">
        <v>127</v>
      </c>
      <c r="BM190" s="221" t="s">
        <v>239</v>
      </c>
    </row>
    <row r="191" spans="1:65" s="2" customFormat="1" ht="19.5">
      <c r="A191" s="34"/>
      <c r="B191" s="35"/>
      <c r="C191" s="36"/>
      <c r="D191" s="225" t="s">
        <v>177</v>
      </c>
      <c r="E191" s="36"/>
      <c r="F191" s="267" t="s">
        <v>240</v>
      </c>
      <c r="G191" s="36"/>
      <c r="H191" s="36"/>
      <c r="I191" s="122"/>
      <c r="J191" s="36"/>
      <c r="K191" s="36"/>
      <c r="L191" s="39"/>
      <c r="M191" s="268"/>
      <c r="N191" s="26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177</v>
      </c>
      <c r="AU191" s="17" t="s">
        <v>81</v>
      </c>
    </row>
    <row r="192" spans="1:65" s="13" customFormat="1" ht="11.25">
      <c r="B192" s="223"/>
      <c r="C192" s="224"/>
      <c r="D192" s="225" t="s">
        <v>129</v>
      </c>
      <c r="E192" s="226" t="s">
        <v>1</v>
      </c>
      <c r="F192" s="227" t="s">
        <v>166</v>
      </c>
      <c r="G192" s="224"/>
      <c r="H192" s="226" t="s">
        <v>1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129</v>
      </c>
      <c r="AU192" s="233" t="s">
        <v>81</v>
      </c>
      <c r="AV192" s="13" t="s">
        <v>79</v>
      </c>
      <c r="AW192" s="13" t="s">
        <v>31</v>
      </c>
      <c r="AX192" s="13" t="s">
        <v>74</v>
      </c>
      <c r="AY192" s="233" t="s">
        <v>120</v>
      </c>
    </row>
    <row r="193" spans="1:65" s="13" customFormat="1" ht="11.25">
      <c r="B193" s="223"/>
      <c r="C193" s="224"/>
      <c r="D193" s="225" t="s">
        <v>129</v>
      </c>
      <c r="E193" s="226" t="s">
        <v>1</v>
      </c>
      <c r="F193" s="227" t="s">
        <v>241</v>
      </c>
      <c r="G193" s="224"/>
      <c r="H193" s="226" t="s">
        <v>1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129</v>
      </c>
      <c r="AU193" s="233" t="s">
        <v>81</v>
      </c>
      <c r="AV193" s="13" t="s">
        <v>79</v>
      </c>
      <c r="AW193" s="13" t="s">
        <v>31</v>
      </c>
      <c r="AX193" s="13" t="s">
        <v>74</v>
      </c>
      <c r="AY193" s="233" t="s">
        <v>120</v>
      </c>
    </row>
    <row r="194" spans="1:65" s="14" customFormat="1" ht="11.25">
      <c r="B194" s="234"/>
      <c r="C194" s="235"/>
      <c r="D194" s="225" t="s">
        <v>129</v>
      </c>
      <c r="E194" s="236" t="s">
        <v>1</v>
      </c>
      <c r="F194" s="237" t="s">
        <v>242</v>
      </c>
      <c r="G194" s="235"/>
      <c r="H194" s="238">
        <v>42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129</v>
      </c>
      <c r="AU194" s="244" t="s">
        <v>81</v>
      </c>
      <c r="AV194" s="14" t="s">
        <v>81</v>
      </c>
      <c r="AW194" s="14" t="s">
        <v>31</v>
      </c>
      <c r="AX194" s="14" t="s">
        <v>79</v>
      </c>
      <c r="AY194" s="244" t="s">
        <v>120</v>
      </c>
    </row>
    <row r="195" spans="1:65" s="2" customFormat="1" ht="21.75" customHeight="1">
      <c r="A195" s="34"/>
      <c r="B195" s="35"/>
      <c r="C195" s="209" t="s">
        <v>243</v>
      </c>
      <c r="D195" s="209" t="s">
        <v>123</v>
      </c>
      <c r="E195" s="210" t="s">
        <v>244</v>
      </c>
      <c r="F195" s="211" t="s">
        <v>245</v>
      </c>
      <c r="G195" s="212" t="s">
        <v>175</v>
      </c>
      <c r="H195" s="213">
        <v>42</v>
      </c>
      <c r="I195" s="214"/>
      <c r="J195" s="215">
        <f>ROUND(I195*H195,2)</f>
        <v>0</v>
      </c>
      <c r="K195" s="216"/>
      <c r="L195" s="39"/>
      <c r="M195" s="217" t="s">
        <v>1</v>
      </c>
      <c r="N195" s="218" t="s">
        <v>39</v>
      </c>
      <c r="O195" s="7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1" t="s">
        <v>127</v>
      </c>
      <c r="AT195" s="221" t="s">
        <v>123</v>
      </c>
      <c r="AU195" s="221" t="s">
        <v>81</v>
      </c>
      <c r="AY195" s="17" t="s">
        <v>120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79</v>
      </c>
      <c r="BK195" s="222">
        <f>ROUND(I195*H195,2)</f>
        <v>0</v>
      </c>
      <c r="BL195" s="17" t="s">
        <v>127</v>
      </c>
      <c r="BM195" s="221" t="s">
        <v>246</v>
      </c>
    </row>
    <row r="196" spans="1:65" s="13" customFormat="1" ht="11.25">
      <c r="B196" s="223"/>
      <c r="C196" s="224"/>
      <c r="D196" s="225" t="s">
        <v>129</v>
      </c>
      <c r="E196" s="226" t="s">
        <v>1</v>
      </c>
      <c r="F196" s="227" t="s">
        <v>166</v>
      </c>
      <c r="G196" s="224"/>
      <c r="H196" s="226" t="s">
        <v>1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129</v>
      </c>
      <c r="AU196" s="233" t="s">
        <v>81</v>
      </c>
      <c r="AV196" s="13" t="s">
        <v>79</v>
      </c>
      <c r="AW196" s="13" t="s">
        <v>31</v>
      </c>
      <c r="AX196" s="13" t="s">
        <v>74</v>
      </c>
      <c r="AY196" s="233" t="s">
        <v>120</v>
      </c>
    </row>
    <row r="197" spans="1:65" s="13" customFormat="1" ht="11.25">
      <c r="B197" s="223"/>
      <c r="C197" s="224"/>
      <c r="D197" s="225" t="s">
        <v>129</v>
      </c>
      <c r="E197" s="226" t="s">
        <v>1</v>
      </c>
      <c r="F197" s="227" t="s">
        <v>241</v>
      </c>
      <c r="G197" s="224"/>
      <c r="H197" s="226" t="s">
        <v>1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129</v>
      </c>
      <c r="AU197" s="233" t="s">
        <v>81</v>
      </c>
      <c r="AV197" s="13" t="s">
        <v>79</v>
      </c>
      <c r="AW197" s="13" t="s">
        <v>31</v>
      </c>
      <c r="AX197" s="13" t="s">
        <v>74</v>
      </c>
      <c r="AY197" s="233" t="s">
        <v>120</v>
      </c>
    </row>
    <row r="198" spans="1:65" s="14" customFormat="1" ht="11.25">
      <c r="B198" s="234"/>
      <c r="C198" s="235"/>
      <c r="D198" s="225" t="s">
        <v>129</v>
      </c>
      <c r="E198" s="236" t="s">
        <v>1</v>
      </c>
      <c r="F198" s="237" t="s">
        <v>242</v>
      </c>
      <c r="G198" s="235"/>
      <c r="H198" s="238">
        <v>42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129</v>
      </c>
      <c r="AU198" s="244" t="s">
        <v>81</v>
      </c>
      <c r="AV198" s="14" t="s">
        <v>81</v>
      </c>
      <c r="AW198" s="14" t="s">
        <v>31</v>
      </c>
      <c r="AX198" s="14" t="s">
        <v>79</v>
      </c>
      <c r="AY198" s="244" t="s">
        <v>120</v>
      </c>
    </row>
    <row r="199" spans="1:65" s="2" customFormat="1" ht="21.75" customHeight="1">
      <c r="A199" s="34"/>
      <c r="B199" s="35"/>
      <c r="C199" s="209" t="s">
        <v>247</v>
      </c>
      <c r="D199" s="209" t="s">
        <v>123</v>
      </c>
      <c r="E199" s="210" t="s">
        <v>248</v>
      </c>
      <c r="F199" s="211" t="s">
        <v>249</v>
      </c>
      <c r="G199" s="212" t="s">
        <v>250</v>
      </c>
      <c r="H199" s="213">
        <v>172.8</v>
      </c>
      <c r="I199" s="214"/>
      <c r="J199" s="215">
        <f>ROUND(I199*H199,2)</f>
        <v>0</v>
      </c>
      <c r="K199" s="216"/>
      <c r="L199" s="39"/>
      <c r="M199" s="217" t="s">
        <v>1</v>
      </c>
      <c r="N199" s="218" t="s">
        <v>39</v>
      </c>
      <c r="O199" s="71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1" t="s">
        <v>127</v>
      </c>
      <c r="AT199" s="221" t="s">
        <v>123</v>
      </c>
      <c r="AU199" s="221" t="s">
        <v>81</v>
      </c>
      <c r="AY199" s="17" t="s">
        <v>120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79</v>
      </c>
      <c r="BK199" s="222">
        <f>ROUND(I199*H199,2)</f>
        <v>0</v>
      </c>
      <c r="BL199" s="17" t="s">
        <v>127</v>
      </c>
      <c r="BM199" s="221" t="s">
        <v>251</v>
      </c>
    </row>
    <row r="200" spans="1:65" s="13" customFormat="1" ht="11.25">
      <c r="B200" s="223"/>
      <c r="C200" s="224"/>
      <c r="D200" s="225" t="s">
        <v>129</v>
      </c>
      <c r="E200" s="226" t="s">
        <v>1</v>
      </c>
      <c r="F200" s="227" t="s">
        <v>252</v>
      </c>
      <c r="G200" s="224"/>
      <c r="H200" s="226" t="s">
        <v>1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AT200" s="233" t="s">
        <v>129</v>
      </c>
      <c r="AU200" s="233" t="s">
        <v>81</v>
      </c>
      <c r="AV200" s="13" t="s">
        <v>79</v>
      </c>
      <c r="AW200" s="13" t="s">
        <v>31</v>
      </c>
      <c r="AX200" s="13" t="s">
        <v>74</v>
      </c>
      <c r="AY200" s="233" t="s">
        <v>120</v>
      </c>
    </row>
    <row r="201" spans="1:65" s="14" customFormat="1" ht="11.25">
      <c r="B201" s="234"/>
      <c r="C201" s="235"/>
      <c r="D201" s="225" t="s">
        <v>129</v>
      </c>
      <c r="E201" s="236" t="s">
        <v>1</v>
      </c>
      <c r="F201" s="237" t="s">
        <v>253</v>
      </c>
      <c r="G201" s="235"/>
      <c r="H201" s="238">
        <v>172.8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129</v>
      </c>
      <c r="AU201" s="244" t="s">
        <v>81</v>
      </c>
      <c r="AV201" s="14" t="s">
        <v>81</v>
      </c>
      <c r="AW201" s="14" t="s">
        <v>31</v>
      </c>
      <c r="AX201" s="14" t="s">
        <v>79</v>
      </c>
      <c r="AY201" s="244" t="s">
        <v>120</v>
      </c>
    </row>
    <row r="202" spans="1:65" s="2" customFormat="1" ht="16.5" customHeight="1">
      <c r="A202" s="34"/>
      <c r="B202" s="35"/>
      <c r="C202" s="209" t="s">
        <v>7</v>
      </c>
      <c r="D202" s="209" t="s">
        <v>123</v>
      </c>
      <c r="E202" s="210" t="s">
        <v>254</v>
      </c>
      <c r="F202" s="211" t="s">
        <v>255</v>
      </c>
      <c r="G202" s="212" t="s">
        <v>135</v>
      </c>
      <c r="H202" s="213">
        <v>116.16</v>
      </c>
      <c r="I202" s="214"/>
      <c r="J202" s="215">
        <f>ROUND(I202*H202,2)</f>
        <v>0</v>
      </c>
      <c r="K202" s="216"/>
      <c r="L202" s="39"/>
      <c r="M202" s="217" t="s">
        <v>1</v>
      </c>
      <c r="N202" s="218" t="s">
        <v>39</v>
      </c>
      <c r="O202" s="7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1" t="s">
        <v>127</v>
      </c>
      <c r="AT202" s="221" t="s">
        <v>123</v>
      </c>
      <c r="AU202" s="221" t="s">
        <v>81</v>
      </c>
      <c r="AY202" s="17" t="s">
        <v>120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79</v>
      </c>
      <c r="BK202" s="222">
        <f>ROUND(I202*H202,2)</f>
        <v>0</v>
      </c>
      <c r="BL202" s="17" t="s">
        <v>127</v>
      </c>
      <c r="BM202" s="221" t="s">
        <v>256</v>
      </c>
    </row>
    <row r="203" spans="1:65" s="13" customFormat="1" ht="11.25">
      <c r="B203" s="223"/>
      <c r="C203" s="224"/>
      <c r="D203" s="225" t="s">
        <v>129</v>
      </c>
      <c r="E203" s="226" t="s">
        <v>1</v>
      </c>
      <c r="F203" s="227" t="s">
        <v>257</v>
      </c>
      <c r="G203" s="224"/>
      <c r="H203" s="226" t="s">
        <v>1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129</v>
      </c>
      <c r="AU203" s="233" t="s">
        <v>81</v>
      </c>
      <c r="AV203" s="13" t="s">
        <v>79</v>
      </c>
      <c r="AW203" s="13" t="s">
        <v>31</v>
      </c>
      <c r="AX203" s="13" t="s">
        <v>74</v>
      </c>
      <c r="AY203" s="233" t="s">
        <v>120</v>
      </c>
    </row>
    <row r="204" spans="1:65" s="14" customFormat="1" ht="11.25">
      <c r="B204" s="234"/>
      <c r="C204" s="235"/>
      <c r="D204" s="225" t="s">
        <v>129</v>
      </c>
      <c r="E204" s="236" t="s">
        <v>1</v>
      </c>
      <c r="F204" s="237" t="s">
        <v>258</v>
      </c>
      <c r="G204" s="235"/>
      <c r="H204" s="238">
        <v>116.16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129</v>
      </c>
      <c r="AU204" s="244" t="s">
        <v>81</v>
      </c>
      <c r="AV204" s="14" t="s">
        <v>81</v>
      </c>
      <c r="AW204" s="14" t="s">
        <v>31</v>
      </c>
      <c r="AX204" s="14" t="s">
        <v>79</v>
      </c>
      <c r="AY204" s="244" t="s">
        <v>120</v>
      </c>
    </row>
    <row r="205" spans="1:65" s="12" customFormat="1" ht="22.9" customHeight="1">
      <c r="B205" s="193"/>
      <c r="C205" s="194"/>
      <c r="D205" s="195" t="s">
        <v>73</v>
      </c>
      <c r="E205" s="207" t="s">
        <v>259</v>
      </c>
      <c r="F205" s="207" t="s">
        <v>260</v>
      </c>
      <c r="G205" s="194"/>
      <c r="H205" s="194"/>
      <c r="I205" s="197"/>
      <c r="J205" s="208">
        <f>BK205</f>
        <v>0</v>
      </c>
      <c r="K205" s="194"/>
      <c r="L205" s="199"/>
      <c r="M205" s="200"/>
      <c r="N205" s="201"/>
      <c r="O205" s="201"/>
      <c r="P205" s="202">
        <f>SUM(P206:P223)</f>
        <v>0</v>
      </c>
      <c r="Q205" s="201"/>
      <c r="R205" s="202">
        <f>SUM(R206:R223)</f>
        <v>0</v>
      </c>
      <c r="S205" s="201"/>
      <c r="T205" s="203">
        <f>SUM(T206:T223)</f>
        <v>0</v>
      </c>
      <c r="AR205" s="204" t="s">
        <v>79</v>
      </c>
      <c r="AT205" s="205" t="s">
        <v>73</v>
      </c>
      <c r="AU205" s="205" t="s">
        <v>79</v>
      </c>
      <c r="AY205" s="204" t="s">
        <v>120</v>
      </c>
      <c r="BK205" s="206">
        <f>SUM(BK206:BK223)</f>
        <v>0</v>
      </c>
    </row>
    <row r="206" spans="1:65" s="2" customFormat="1" ht="16.5" customHeight="1">
      <c r="A206" s="34"/>
      <c r="B206" s="35"/>
      <c r="C206" s="209" t="s">
        <v>261</v>
      </c>
      <c r="D206" s="209" t="s">
        <v>123</v>
      </c>
      <c r="E206" s="210" t="s">
        <v>262</v>
      </c>
      <c r="F206" s="211" t="s">
        <v>263</v>
      </c>
      <c r="G206" s="212" t="s">
        <v>144</v>
      </c>
      <c r="H206" s="213">
        <v>461.29700000000003</v>
      </c>
      <c r="I206" s="214"/>
      <c r="J206" s="215">
        <f>ROUND(I206*H206,2)</f>
        <v>0</v>
      </c>
      <c r="K206" s="216"/>
      <c r="L206" s="39"/>
      <c r="M206" s="217" t="s">
        <v>1</v>
      </c>
      <c r="N206" s="218" t="s">
        <v>39</v>
      </c>
      <c r="O206" s="7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1" t="s">
        <v>127</v>
      </c>
      <c r="AT206" s="221" t="s">
        <v>123</v>
      </c>
      <c r="AU206" s="221" t="s">
        <v>81</v>
      </c>
      <c r="AY206" s="17" t="s">
        <v>120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79</v>
      </c>
      <c r="BK206" s="222">
        <f>ROUND(I206*H206,2)</f>
        <v>0</v>
      </c>
      <c r="BL206" s="17" t="s">
        <v>127</v>
      </c>
      <c r="BM206" s="221" t="s">
        <v>264</v>
      </c>
    </row>
    <row r="207" spans="1:65" s="13" customFormat="1" ht="11.25">
      <c r="B207" s="223"/>
      <c r="C207" s="224"/>
      <c r="D207" s="225" t="s">
        <v>129</v>
      </c>
      <c r="E207" s="226" t="s">
        <v>1</v>
      </c>
      <c r="F207" s="227" t="s">
        <v>265</v>
      </c>
      <c r="G207" s="224"/>
      <c r="H207" s="226" t="s">
        <v>1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AT207" s="233" t="s">
        <v>129</v>
      </c>
      <c r="AU207" s="233" t="s">
        <v>81</v>
      </c>
      <c r="AV207" s="13" t="s">
        <v>79</v>
      </c>
      <c r="AW207" s="13" t="s">
        <v>31</v>
      </c>
      <c r="AX207" s="13" t="s">
        <v>74</v>
      </c>
      <c r="AY207" s="233" t="s">
        <v>120</v>
      </c>
    </row>
    <row r="208" spans="1:65" s="13" customFormat="1" ht="11.25">
      <c r="B208" s="223"/>
      <c r="C208" s="224"/>
      <c r="D208" s="225" t="s">
        <v>129</v>
      </c>
      <c r="E208" s="226" t="s">
        <v>1</v>
      </c>
      <c r="F208" s="227" t="s">
        <v>266</v>
      </c>
      <c r="G208" s="224"/>
      <c r="H208" s="226" t="s">
        <v>1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129</v>
      </c>
      <c r="AU208" s="233" t="s">
        <v>81</v>
      </c>
      <c r="AV208" s="13" t="s">
        <v>79</v>
      </c>
      <c r="AW208" s="13" t="s">
        <v>31</v>
      </c>
      <c r="AX208" s="13" t="s">
        <v>74</v>
      </c>
      <c r="AY208" s="233" t="s">
        <v>120</v>
      </c>
    </row>
    <row r="209" spans="1:65" s="13" customFormat="1" ht="11.25">
      <c r="B209" s="223"/>
      <c r="C209" s="224"/>
      <c r="D209" s="225" t="s">
        <v>129</v>
      </c>
      <c r="E209" s="226" t="s">
        <v>1</v>
      </c>
      <c r="F209" s="227" t="s">
        <v>267</v>
      </c>
      <c r="G209" s="224"/>
      <c r="H209" s="226" t="s">
        <v>1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129</v>
      </c>
      <c r="AU209" s="233" t="s">
        <v>81</v>
      </c>
      <c r="AV209" s="13" t="s">
        <v>79</v>
      </c>
      <c r="AW209" s="13" t="s">
        <v>31</v>
      </c>
      <c r="AX209" s="13" t="s">
        <v>74</v>
      </c>
      <c r="AY209" s="233" t="s">
        <v>120</v>
      </c>
    </row>
    <row r="210" spans="1:65" s="14" customFormat="1" ht="11.25">
      <c r="B210" s="234"/>
      <c r="C210" s="235"/>
      <c r="D210" s="225" t="s">
        <v>129</v>
      </c>
      <c r="E210" s="236" t="s">
        <v>1</v>
      </c>
      <c r="F210" s="237" t="s">
        <v>268</v>
      </c>
      <c r="G210" s="235"/>
      <c r="H210" s="238">
        <v>438.197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129</v>
      </c>
      <c r="AU210" s="244" t="s">
        <v>81</v>
      </c>
      <c r="AV210" s="14" t="s">
        <v>81</v>
      </c>
      <c r="AW210" s="14" t="s">
        <v>31</v>
      </c>
      <c r="AX210" s="14" t="s">
        <v>74</v>
      </c>
      <c r="AY210" s="244" t="s">
        <v>120</v>
      </c>
    </row>
    <row r="211" spans="1:65" s="13" customFormat="1" ht="22.5">
      <c r="B211" s="223"/>
      <c r="C211" s="224"/>
      <c r="D211" s="225" t="s">
        <v>129</v>
      </c>
      <c r="E211" s="226" t="s">
        <v>1</v>
      </c>
      <c r="F211" s="227" t="s">
        <v>269</v>
      </c>
      <c r="G211" s="224"/>
      <c r="H211" s="226" t="s">
        <v>1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AT211" s="233" t="s">
        <v>129</v>
      </c>
      <c r="AU211" s="233" t="s">
        <v>81</v>
      </c>
      <c r="AV211" s="13" t="s">
        <v>79</v>
      </c>
      <c r="AW211" s="13" t="s">
        <v>31</v>
      </c>
      <c r="AX211" s="13" t="s">
        <v>74</v>
      </c>
      <c r="AY211" s="233" t="s">
        <v>120</v>
      </c>
    </row>
    <row r="212" spans="1:65" s="13" customFormat="1" ht="11.25">
      <c r="B212" s="223"/>
      <c r="C212" s="224"/>
      <c r="D212" s="225" t="s">
        <v>129</v>
      </c>
      <c r="E212" s="226" t="s">
        <v>1</v>
      </c>
      <c r="F212" s="227" t="s">
        <v>270</v>
      </c>
      <c r="G212" s="224"/>
      <c r="H212" s="226" t="s">
        <v>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129</v>
      </c>
      <c r="AU212" s="233" t="s">
        <v>81</v>
      </c>
      <c r="AV212" s="13" t="s">
        <v>79</v>
      </c>
      <c r="AW212" s="13" t="s">
        <v>31</v>
      </c>
      <c r="AX212" s="13" t="s">
        <v>74</v>
      </c>
      <c r="AY212" s="233" t="s">
        <v>120</v>
      </c>
    </row>
    <row r="213" spans="1:65" s="14" customFormat="1" ht="11.25">
      <c r="B213" s="234"/>
      <c r="C213" s="235"/>
      <c r="D213" s="225" t="s">
        <v>129</v>
      </c>
      <c r="E213" s="236" t="s">
        <v>1</v>
      </c>
      <c r="F213" s="237" t="s">
        <v>271</v>
      </c>
      <c r="G213" s="235"/>
      <c r="H213" s="238">
        <v>23.1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129</v>
      </c>
      <c r="AU213" s="244" t="s">
        <v>81</v>
      </c>
      <c r="AV213" s="14" t="s">
        <v>81</v>
      </c>
      <c r="AW213" s="14" t="s">
        <v>31</v>
      </c>
      <c r="AX213" s="14" t="s">
        <v>74</v>
      </c>
      <c r="AY213" s="244" t="s">
        <v>120</v>
      </c>
    </row>
    <row r="214" spans="1:65" s="15" customFormat="1" ht="11.25">
      <c r="B214" s="256"/>
      <c r="C214" s="257"/>
      <c r="D214" s="225" t="s">
        <v>129</v>
      </c>
      <c r="E214" s="258" t="s">
        <v>1</v>
      </c>
      <c r="F214" s="259" t="s">
        <v>151</v>
      </c>
      <c r="G214" s="257"/>
      <c r="H214" s="260">
        <v>461.29700000000003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AT214" s="266" t="s">
        <v>129</v>
      </c>
      <c r="AU214" s="266" t="s">
        <v>81</v>
      </c>
      <c r="AV214" s="15" t="s">
        <v>127</v>
      </c>
      <c r="AW214" s="15" t="s">
        <v>31</v>
      </c>
      <c r="AX214" s="15" t="s">
        <v>79</v>
      </c>
      <c r="AY214" s="266" t="s">
        <v>120</v>
      </c>
    </row>
    <row r="215" spans="1:65" s="2" customFormat="1" ht="21.75" customHeight="1">
      <c r="A215" s="34"/>
      <c r="B215" s="35"/>
      <c r="C215" s="209" t="s">
        <v>272</v>
      </c>
      <c r="D215" s="209" t="s">
        <v>123</v>
      </c>
      <c r="E215" s="210" t="s">
        <v>273</v>
      </c>
      <c r="F215" s="211" t="s">
        <v>274</v>
      </c>
      <c r="G215" s="212" t="s">
        <v>144</v>
      </c>
      <c r="H215" s="213">
        <v>1337.691</v>
      </c>
      <c r="I215" s="214"/>
      <c r="J215" s="215">
        <f>ROUND(I215*H215,2)</f>
        <v>0</v>
      </c>
      <c r="K215" s="216"/>
      <c r="L215" s="39"/>
      <c r="M215" s="217" t="s">
        <v>1</v>
      </c>
      <c r="N215" s="218" t="s">
        <v>39</v>
      </c>
      <c r="O215" s="71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21" t="s">
        <v>127</v>
      </c>
      <c r="AT215" s="221" t="s">
        <v>123</v>
      </c>
      <c r="AU215" s="221" t="s">
        <v>81</v>
      </c>
      <c r="AY215" s="17" t="s">
        <v>120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79</v>
      </c>
      <c r="BK215" s="222">
        <f>ROUND(I215*H215,2)</f>
        <v>0</v>
      </c>
      <c r="BL215" s="17" t="s">
        <v>127</v>
      </c>
      <c r="BM215" s="221" t="s">
        <v>275</v>
      </c>
    </row>
    <row r="216" spans="1:65" s="13" customFormat="1" ht="11.25">
      <c r="B216" s="223"/>
      <c r="C216" s="224"/>
      <c r="D216" s="225" t="s">
        <v>129</v>
      </c>
      <c r="E216" s="226" t="s">
        <v>1</v>
      </c>
      <c r="F216" s="227" t="s">
        <v>265</v>
      </c>
      <c r="G216" s="224"/>
      <c r="H216" s="226" t="s">
        <v>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129</v>
      </c>
      <c r="AU216" s="233" t="s">
        <v>81</v>
      </c>
      <c r="AV216" s="13" t="s">
        <v>79</v>
      </c>
      <c r="AW216" s="13" t="s">
        <v>31</v>
      </c>
      <c r="AX216" s="13" t="s">
        <v>74</v>
      </c>
      <c r="AY216" s="233" t="s">
        <v>120</v>
      </c>
    </row>
    <row r="217" spans="1:65" s="13" customFormat="1" ht="11.25">
      <c r="B217" s="223"/>
      <c r="C217" s="224"/>
      <c r="D217" s="225" t="s">
        <v>129</v>
      </c>
      <c r="E217" s="226" t="s">
        <v>1</v>
      </c>
      <c r="F217" s="227" t="s">
        <v>266</v>
      </c>
      <c r="G217" s="224"/>
      <c r="H217" s="226" t="s">
        <v>1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129</v>
      </c>
      <c r="AU217" s="233" t="s">
        <v>81</v>
      </c>
      <c r="AV217" s="13" t="s">
        <v>79</v>
      </c>
      <c r="AW217" s="13" t="s">
        <v>31</v>
      </c>
      <c r="AX217" s="13" t="s">
        <v>74</v>
      </c>
      <c r="AY217" s="233" t="s">
        <v>120</v>
      </c>
    </row>
    <row r="218" spans="1:65" s="13" customFormat="1" ht="11.25">
      <c r="B218" s="223"/>
      <c r="C218" s="224"/>
      <c r="D218" s="225" t="s">
        <v>129</v>
      </c>
      <c r="E218" s="226" t="s">
        <v>1</v>
      </c>
      <c r="F218" s="227" t="s">
        <v>267</v>
      </c>
      <c r="G218" s="224"/>
      <c r="H218" s="226" t="s">
        <v>1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129</v>
      </c>
      <c r="AU218" s="233" t="s">
        <v>81</v>
      </c>
      <c r="AV218" s="13" t="s">
        <v>79</v>
      </c>
      <c r="AW218" s="13" t="s">
        <v>31</v>
      </c>
      <c r="AX218" s="13" t="s">
        <v>74</v>
      </c>
      <c r="AY218" s="233" t="s">
        <v>120</v>
      </c>
    </row>
    <row r="219" spans="1:65" s="14" customFormat="1" ht="11.25">
      <c r="B219" s="234"/>
      <c r="C219" s="235"/>
      <c r="D219" s="225" t="s">
        <v>129</v>
      </c>
      <c r="E219" s="236" t="s">
        <v>1</v>
      </c>
      <c r="F219" s="237" t="s">
        <v>276</v>
      </c>
      <c r="G219" s="235"/>
      <c r="H219" s="238">
        <v>1314.5909999999999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129</v>
      </c>
      <c r="AU219" s="244" t="s">
        <v>81</v>
      </c>
      <c r="AV219" s="14" t="s">
        <v>81</v>
      </c>
      <c r="AW219" s="14" t="s">
        <v>31</v>
      </c>
      <c r="AX219" s="14" t="s">
        <v>74</v>
      </c>
      <c r="AY219" s="244" t="s">
        <v>120</v>
      </c>
    </row>
    <row r="220" spans="1:65" s="13" customFormat="1" ht="22.5">
      <c r="B220" s="223"/>
      <c r="C220" s="224"/>
      <c r="D220" s="225" t="s">
        <v>129</v>
      </c>
      <c r="E220" s="226" t="s">
        <v>1</v>
      </c>
      <c r="F220" s="227" t="s">
        <v>269</v>
      </c>
      <c r="G220" s="224"/>
      <c r="H220" s="226" t="s">
        <v>1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AT220" s="233" t="s">
        <v>129</v>
      </c>
      <c r="AU220" s="233" t="s">
        <v>81</v>
      </c>
      <c r="AV220" s="13" t="s">
        <v>79</v>
      </c>
      <c r="AW220" s="13" t="s">
        <v>31</v>
      </c>
      <c r="AX220" s="13" t="s">
        <v>74</v>
      </c>
      <c r="AY220" s="233" t="s">
        <v>120</v>
      </c>
    </row>
    <row r="221" spans="1:65" s="13" customFormat="1" ht="11.25">
      <c r="B221" s="223"/>
      <c r="C221" s="224"/>
      <c r="D221" s="225" t="s">
        <v>129</v>
      </c>
      <c r="E221" s="226" t="s">
        <v>1</v>
      </c>
      <c r="F221" s="227" t="s">
        <v>270</v>
      </c>
      <c r="G221" s="224"/>
      <c r="H221" s="226" t="s">
        <v>1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AT221" s="233" t="s">
        <v>129</v>
      </c>
      <c r="AU221" s="233" t="s">
        <v>81</v>
      </c>
      <c r="AV221" s="13" t="s">
        <v>79</v>
      </c>
      <c r="AW221" s="13" t="s">
        <v>31</v>
      </c>
      <c r="AX221" s="13" t="s">
        <v>74</v>
      </c>
      <c r="AY221" s="233" t="s">
        <v>120</v>
      </c>
    </row>
    <row r="222" spans="1:65" s="14" customFormat="1" ht="11.25">
      <c r="B222" s="234"/>
      <c r="C222" s="235"/>
      <c r="D222" s="225" t="s">
        <v>129</v>
      </c>
      <c r="E222" s="236" t="s">
        <v>1</v>
      </c>
      <c r="F222" s="237" t="s">
        <v>277</v>
      </c>
      <c r="G222" s="235"/>
      <c r="H222" s="238">
        <v>23.1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129</v>
      </c>
      <c r="AU222" s="244" t="s">
        <v>81</v>
      </c>
      <c r="AV222" s="14" t="s">
        <v>81</v>
      </c>
      <c r="AW222" s="14" t="s">
        <v>31</v>
      </c>
      <c r="AX222" s="14" t="s">
        <v>74</v>
      </c>
      <c r="AY222" s="244" t="s">
        <v>120</v>
      </c>
    </row>
    <row r="223" spans="1:65" s="15" customFormat="1" ht="11.25">
      <c r="B223" s="256"/>
      <c r="C223" s="257"/>
      <c r="D223" s="225" t="s">
        <v>129</v>
      </c>
      <c r="E223" s="258" t="s">
        <v>1</v>
      </c>
      <c r="F223" s="259" t="s">
        <v>151</v>
      </c>
      <c r="G223" s="257"/>
      <c r="H223" s="260">
        <v>1337.691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129</v>
      </c>
      <c r="AU223" s="266" t="s">
        <v>81</v>
      </c>
      <c r="AV223" s="15" t="s">
        <v>127</v>
      </c>
      <c r="AW223" s="15" t="s">
        <v>31</v>
      </c>
      <c r="AX223" s="15" t="s">
        <v>79</v>
      </c>
      <c r="AY223" s="266" t="s">
        <v>120</v>
      </c>
    </row>
    <row r="224" spans="1:65" s="12" customFormat="1" ht="22.9" customHeight="1">
      <c r="B224" s="193"/>
      <c r="C224" s="194"/>
      <c r="D224" s="195" t="s">
        <v>73</v>
      </c>
      <c r="E224" s="207" t="s">
        <v>278</v>
      </c>
      <c r="F224" s="207" t="s">
        <v>279</v>
      </c>
      <c r="G224" s="194"/>
      <c r="H224" s="194"/>
      <c r="I224" s="197"/>
      <c r="J224" s="208">
        <f>BK224</f>
        <v>0</v>
      </c>
      <c r="K224" s="194"/>
      <c r="L224" s="199"/>
      <c r="M224" s="200"/>
      <c r="N224" s="201"/>
      <c r="O224" s="201"/>
      <c r="P224" s="202">
        <f>P225</f>
        <v>0</v>
      </c>
      <c r="Q224" s="201"/>
      <c r="R224" s="202">
        <f>R225</f>
        <v>0</v>
      </c>
      <c r="S224" s="201"/>
      <c r="T224" s="203">
        <f>T225</f>
        <v>0</v>
      </c>
      <c r="AR224" s="204" t="s">
        <v>79</v>
      </c>
      <c r="AT224" s="205" t="s">
        <v>73</v>
      </c>
      <c r="AU224" s="205" t="s">
        <v>79</v>
      </c>
      <c r="AY224" s="204" t="s">
        <v>120</v>
      </c>
      <c r="BK224" s="206">
        <f>BK225</f>
        <v>0</v>
      </c>
    </row>
    <row r="225" spans="1:65" s="2" customFormat="1" ht="21.75" customHeight="1">
      <c r="A225" s="34"/>
      <c r="B225" s="35"/>
      <c r="C225" s="209" t="s">
        <v>280</v>
      </c>
      <c r="D225" s="209" t="s">
        <v>123</v>
      </c>
      <c r="E225" s="210" t="s">
        <v>281</v>
      </c>
      <c r="F225" s="211" t="s">
        <v>282</v>
      </c>
      <c r="G225" s="212" t="s">
        <v>144</v>
      </c>
      <c r="H225" s="213">
        <v>701.65200000000004</v>
      </c>
      <c r="I225" s="214"/>
      <c r="J225" s="215">
        <f>ROUND(I225*H225,2)</f>
        <v>0</v>
      </c>
      <c r="K225" s="216"/>
      <c r="L225" s="39"/>
      <c r="M225" s="217" t="s">
        <v>1</v>
      </c>
      <c r="N225" s="218" t="s">
        <v>39</v>
      </c>
      <c r="O225" s="7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21" t="s">
        <v>127</v>
      </c>
      <c r="AT225" s="221" t="s">
        <v>123</v>
      </c>
      <c r="AU225" s="221" t="s">
        <v>81</v>
      </c>
      <c r="AY225" s="17" t="s">
        <v>120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79</v>
      </c>
      <c r="BK225" s="222">
        <f>ROUND(I225*H225,2)</f>
        <v>0</v>
      </c>
      <c r="BL225" s="17" t="s">
        <v>127</v>
      </c>
      <c r="BM225" s="221" t="s">
        <v>283</v>
      </c>
    </row>
    <row r="226" spans="1:65" s="12" customFormat="1" ht="25.9" customHeight="1">
      <c r="B226" s="193"/>
      <c r="C226" s="194"/>
      <c r="D226" s="195" t="s">
        <v>73</v>
      </c>
      <c r="E226" s="196" t="s">
        <v>284</v>
      </c>
      <c r="F226" s="196" t="s">
        <v>285</v>
      </c>
      <c r="G226" s="194"/>
      <c r="H226" s="194"/>
      <c r="I226" s="197"/>
      <c r="J226" s="198">
        <f>BK226</f>
        <v>0</v>
      </c>
      <c r="K226" s="194"/>
      <c r="L226" s="199"/>
      <c r="M226" s="200"/>
      <c r="N226" s="201"/>
      <c r="O226" s="201"/>
      <c r="P226" s="202">
        <f>SUM(P227:P236)</f>
        <v>0</v>
      </c>
      <c r="Q226" s="201"/>
      <c r="R226" s="202">
        <f>SUM(R227:R236)</f>
        <v>0</v>
      </c>
      <c r="S226" s="201"/>
      <c r="T226" s="203">
        <f>SUM(T227:T236)</f>
        <v>0</v>
      </c>
      <c r="AR226" s="204" t="s">
        <v>127</v>
      </c>
      <c r="AT226" s="205" t="s">
        <v>73</v>
      </c>
      <c r="AU226" s="205" t="s">
        <v>74</v>
      </c>
      <c r="AY226" s="204" t="s">
        <v>120</v>
      </c>
      <c r="BK226" s="206">
        <f>SUM(BK227:BK236)</f>
        <v>0</v>
      </c>
    </row>
    <row r="227" spans="1:65" s="2" customFormat="1" ht="21.75" customHeight="1">
      <c r="A227" s="34"/>
      <c r="B227" s="35"/>
      <c r="C227" s="209" t="s">
        <v>286</v>
      </c>
      <c r="D227" s="209" t="s">
        <v>123</v>
      </c>
      <c r="E227" s="210" t="s">
        <v>287</v>
      </c>
      <c r="F227" s="211" t="s">
        <v>288</v>
      </c>
      <c r="G227" s="212" t="s">
        <v>184</v>
      </c>
      <c r="H227" s="213">
        <v>1</v>
      </c>
      <c r="I227" s="214"/>
      <c r="J227" s="215">
        <f>ROUND(I227*H227,2)</f>
        <v>0</v>
      </c>
      <c r="K227" s="216"/>
      <c r="L227" s="39"/>
      <c r="M227" s="217" t="s">
        <v>1</v>
      </c>
      <c r="N227" s="218" t="s">
        <v>39</v>
      </c>
      <c r="O227" s="71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21" t="s">
        <v>289</v>
      </c>
      <c r="AT227" s="221" t="s">
        <v>123</v>
      </c>
      <c r="AU227" s="221" t="s">
        <v>79</v>
      </c>
      <c r="AY227" s="17" t="s">
        <v>120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79</v>
      </c>
      <c r="BK227" s="222">
        <f>ROUND(I227*H227,2)</f>
        <v>0</v>
      </c>
      <c r="BL227" s="17" t="s">
        <v>289</v>
      </c>
      <c r="BM227" s="221" t="s">
        <v>290</v>
      </c>
    </row>
    <row r="228" spans="1:65" s="14" customFormat="1" ht="11.25">
      <c r="B228" s="234"/>
      <c r="C228" s="235"/>
      <c r="D228" s="225" t="s">
        <v>129</v>
      </c>
      <c r="E228" s="236" t="s">
        <v>1</v>
      </c>
      <c r="F228" s="237" t="s">
        <v>291</v>
      </c>
      <c r="G228" s="235"/>
      <c r="H228" s="238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129</v>
      </c>
      <c r="AU228" s="244" t="s">
        <v>79</v>
      </c>
      <c r="AV228" s="14" t="s">
        <v>81</v>
      </c>
      <c r="AW228" s="14" t="s">
        <v>31</v>
      </c>
      <c r="AX228" s="14" t="s">
        <v>79</v>
      </c>
      <c r="AY228" s="244" t="s">
        <v>120</v>
      </c>
    </row>
    <row r="229" spans="1:65" s="2" customFormat="1" ht="21.75" customHeight="1">
      <c r="A229" s="34"/>
      <c r="B229" s="35"/>
      <c r="C229" s="209" t="s">
        <v>292</v>
      </c>
      <c r="D229" s="209" t="s">
        <v>123</v>
      </c>
      <c r="E229" s="210" t="s">
        <v>293</v>
      </c>
      <c r="F229" s="211" t="s">
        <v>294</v>
      </c>
      <c r="G229" s="212" t="s">
        <v>144</v>
      </c>
      <c r="H229" s="213">
        <v>438.197</v>
      </c>
      <c r="I229" s="214"/>
      <c r="J229" s="215">
        <f>ROUND(I229*H229,2)</f>
        <v>0</v>
      </c>
      <c r="K229" s="216"/>
      <c r="L229" s="39"/>
      <c r="M229" s="217" t="s">
        <v>1</v>
      </c>
      <c r="N229" s="218" t="s">
        <v>39</v>
      </c>
      <c r="O229" s="7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21" t="s">
        <v>289</v>
      </c>
      <c r="AT229" s="221" t="s">
        <v>123</v>
      </c>
      <c r="AU229" s="221" t="s">
        <v>79</v>
      </c>
      <c r="AY229" s="17" t="s">
        <v>120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79</v>
      </c>
      <c r="BK229" s="222">
        <f>ROUND(I229*H229,2)</f>
        <v>0</v>
      </c>
      <c r="BL229" s="17" t="s">
        <v>289</v>
      </c>
      <c r="BM229" s="221" t="s">
        <v>295</v>
      </c>
    </row>
    <row r="230" spans="1:65" s="13" customFormat="1" ht="11.25">
      <c r="B230" s="223"/>
      <c r="C230" s="224"/>
      <c r="D230" s="225" t="s">
        <v>129</v>
      </c>
      <c r="E230" s="226" t="s">
        <v>1</v>
      </c>
      <c r="F230" s="227" t="s">
        <v>149</v>
      </c>
      <c r="G230" s="224"/>
      <c r="H230" s="226" t="s">
        <v>1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129</v>
      </c>
      <c r="AU230" s="233" t="s">
        <v>79</v>
      </c>
      <c r="AV230" s="13" t="s">
        <v>79</v>
      </c>
      <c r="AW230" s="13" t="s">
        <v>31</v>
      </c>
      <c r="AX230" s="13" t="s">
        <v>74</v>
      </c>
      <c r="AY230" s="233" t="s">
        <v>120</v>
      </c>
    </row>
    <row r="231" spans="1:65" s="14" customFormat="1" ht="11.25">
      <c r="B231" s="234"/>
      <c r="C231" s="235"/>
      <c r="D231" s="225" t="s">
        <v>129</v>
      </c>
      <c r="E231" s="236" t="s">
        <v>1</v>
      </c>
      <c r="F231" s="237" t="s">
        <v>150</v>
      </c>
      <c r="G231" s="235"/>
      <c r="H231" s="238">
        <v>190.512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129</v>
      </c>
      <c r="AU231" s="244" t="s">
        <v>79</v>
      </c>
      <c r="AV231" s="14" t="s">
        <v>81</v>
      </c>
      <c r="AW231" s="14" t="s">
        <v>31</v>
      </c>
      <c r="AX231" s="14" t="s">
        <v>74</v>
      </c>
      <c r="AY231" s="244" t="s">
        <v>120</v>
      </c>
    </row>
    <row r="232" spans="1:65" s="13" customFormat="1" ht="11.25">
      <c r="B232" s="223"/>
      <c r="C232" s="224"/>
      <c r="D232" s="225" t="s">
        <v>129</v>
      </c>
      <c r="E232" s="226" t="s">
        <v>1</v>
      </c>
      <c r="F232" s="227" t="s">
        <v>186</v>
      </c>
      <c r="G232" s="224"/>
      <c r="H232" s="226" t="s">
        <v>1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AT232" s="233" t="s">
        <v>129</v>
      </c>
      <c r="AU232" s="233" t="s">
        <v>79</v>
      </c>
      <c r="AV232" s="13" t="s">
        <v>79</v>
      </c>
      <c r="AW232" s="13" t="s">
        <v>31</v>
      </c>
      <c r="AX232" s="13" t="s">
        <v>74</v>
      </c>
      <c r="AY232" s="233" t="s">
        <v>120</v>
      </c>
    </row>
    <row r="233" spans="1:65" s="14" customFormat="1" ht="11.25">
      <c r="B233" s="234"/>
      <c r="C233" s="235"/>
      <c r="D233" s="225" t="s">
        <v>129</v>
      </c>
      <c r="E233" s="236" t="s">
        <v>1</v>
      </c>
      <c r="F233" s="237" t="s">
        <v>296</v>
      </c>
      <c r="G233" s="235"/>
      <c r="H233" s="238">
        <v>3.7490000000000001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AT233" s="244" t="s">
        <v>129</v>
      </c>
      <c r="AU233" s="244" t="s">
        <v>79</v>
      </c>
      <c r="AV233" s="14" t="s">
        <v>81</v>
      </c>
      <c r="AW233" s="14" t="s">
        <v>31</v>
      </c>
      <c r="AX233" s="14" t="s">
        <v>74</v>
      </c>
      <c r="AY233" s="244" t="s">
        <v>120</v>
      </c>
    </row>
    <row r="234" spans="1:65" s="13" customFormat="1" ht="11.25">
      <c r="B234" s="223"/>
      <c r="C234" s="224"/>
      <c r="D234" s="225" t="s">
        <v>129</v>
      </c>
      <c r="E234" s="226" t="s">
        <v>1</v>
      </c>
      <c r="F234" s="227" t="s">
        <v>297</v>
      </c>
      <c r="G234" s="224"/>
      <c r="H234" s="226" t="s">
        <v>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129</v>
      </c>
      <c r="AU234" s="233" t="s">
        <v>79</v>
      </c>
      <c r="AV234" s="13" t="s">
        <v>79</v>
      </c>
      <c r="AW234" s="13" t="s">
        <v>31</v>
      </c>
      <c r="AX234" s="13" t="s">
        <v>74</v>
      </c>
      <c r="AY234" s="233" t="s">
        <v>120</v>
      </c>
    </row>
    <row r="235" spans="1:65" s="14" customFormat="1" ht="11.25">
      <c r="B235" s="234"/>
      <c r="C235" s="235"/>
      <c r="D235" s="225" t="s">
        <v>129</v>
      </c>
      <c r="E235" s="236" t="s">
        <v>1</v>
      </c>
      <c r="F235" s="237" t="s">
        <v>298</v>
      </c>
      <c r="G235" s="235"/>
      <c r="H235" s="238">
        <v>243.93600000000001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AT235" s="244" t="s">
        <v>129</v>
      </c>
      <c r="AU235" s="244" t="s">
        <v>79</v>
      </c>
      <c r="AV235" s="14" t="s">
        <v>81</v>
      </c>
      <c r="AW235" s="14" t="s">
        <v>31</v>
      </c>
      <c r="AX235" s="14" t="s">
        <v>74</v>
      </c>
      <c r="AY235" s="244" t="s">
        <v>120</v>
      </c>
    </row>
    <row r="236" spans="1:65" s="15" customFormat="1" ht="11.25">
      <c r="B236" s="256"/>
      <c r="C236" s="257"/>
      <c r="D236" s="225" t="s">
        <v>129</v>
      </c>
      <c r="E236" s="258" t="s">
        <v>1</v>
      </c>
      <c r="F236" s="259" t="s">
        <v>151</v>
      </c>
      <c r="G236" s="257"/>
      <c r="H236" s="260">
        <v>438.197</v>
      </c>
      <c r="I236" s="261"/>
      <c r="J236" s="257"/>
      <c r="K236" s="257"/>
      <c r="L236" s="262"/>
      <c r="M236" s="270"/>
      <c r="N236" s="271"/>
      <c r="O236" s="271"/>
      <c r="P236" s="271"/>
      <c r="Q236" s="271"/>
      <c r="R236" s="271"/>
      <c r="S236" s="271"/>
      <c r="T236" s="272"/>
      <c r="AT236" s="266" t="s">
        <v>129</v>
      </c>
      <c r="AU236" s="266" t="s">
        <v>79</v>
      </c>
      <c r="AV236" s="15" t="s">
        <v>127</v>
      </c>
      <c r="AW236" s="15" t="s">
        <v>31</v>
      </c>
      <c r="AX236" s="15" t="s">
        <v>79</v>
      </c>
      <c r="AY236" s="266" t="s">
        <v>120</v>
      </c>
    </row>
    <row r="237" spans="1:65" s="2" customFormat="1" ht="6.95" customHeight="1">
      <c r="A237" s="34"/>
      <c r="B237" s="54"/>
      <c r="C237" s="55"/>
      <c r="D237" s="55"/>
      <c r="E237" s="55"/>
      <c r="F237" s="55"/>
      <c r="G237" s="55"/>
      <c r="H237" s="55"/>
      <c r="I237" s="158"/>
      <c r="J237" s="55"/>
      <c r="K237" s="55"/>
      <c r="L237" s="39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algorithmName="SHA-512" hashValue="UCTRaFgNNCvlEfLiqkQcZ6GzjMEn0sIkaWXgxKVjgqp1KYQsHo9tO5JdDUkWBOO08L4rAcubUKKrNcXSzpRg1w==" saltValue="2LNp34jg4DLQ0ExyVPWYGUQkjS0lAe2raJ+845fU19ReSRcp7FQ2BmmkUInfeVcPtRwULIjPi8cep09zfo/FCg==" spinCount="100000" sheet="1" objects="1" scenarios="1" formatColumns="0" formatRows="0" autoFilter="0"/>
  <autoFilter ref="C124:K236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7" t="s">
        <v>89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81</v>
      </c>
    </row>
    <row r="4" spans="1:46" s="1" customFormat="1" ht="24.95" customHeight="1">
      <c r="B4" s="20"/>
      <c r="D4" s="119" t="s">
        <v>90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1" t="str">
        <f>'Rekapitulace stavby'!K6</f>
        <v>Oprava mostu v km 95,596 na trati Olomouc - Nezamyslice</v>
      </c>
      <c r="F7" s="322"/>
      <c r="G7" s="322"/>
      <c r="H7" s="322"/>
      <c r="I7" s="115"/>
      <c r="L7" s="20"/>
    </row>
    <row r="8" spans="1:46" s="1" customFormat="1" ht="12" customHeight="1">
      <c r="B8" s="20"/>
      <c r="D8" s="121" t="s">
        <v>91</v>
      </c>
      <c r="I8" s="115"/>
      <c r="L8" s="20"/>
    </row>
    <row r="9" spans="1:46" s="2" customFormat="1" ht="16.5" customHeight="1">
      <c r="A9" s="34"/>
      <c r="B9" s="39"/>
      <c r="C9" s="34"/>
      <c r="D9" s="34"/>
      <c r="E9" s="321" t="s">
        <v>92</v>
      </c>
      <c r="F9" s="323"/>
      <c r="G9" s="323"/>
      <c r="H9" s="323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93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4" t="s">
        <v>299</v>
      </c>
      <c r="F11" s="323"/>
      <c r="G11" s="323"/>
      <c r="H11" s="323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23</v>
      </c>
      <c r="E16" s="34"/>
      <c r="F16" s="34"/>
      <c r="G16" s="34"/>
      <c r="H16" s="34"/>
      <c r="I16" s="123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25</v>
      </c>
      <c r="F17" s="34"/>
      <c r="G17" s="34"/>
      <c r="H17" s="34"/>
      <c r="I17" s="123" t="s">
        <v>26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5" t="str">
        <f>'Rekapitulace stavby'!E14</f>
        <v>Vyplň údaj</v>
      </c>
      <c r="F20" s="326"/>
      <c r="G20" s="326"/>
      <c r="H20" s="326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32</v>
      </c>
      <c r="E25" s="34"/>
      <c r="F25" s="34"/>
      <c r="G25" s="34"/>
      <c r="H25" s="34"/>
      <c r="I25" s="123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25</v>
      </c>
      <c r="F26" s="34"/>
      <c r="G26" s="34"/>
      <c r="H26" s="34"/>
      <c r="I26" s="123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33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7" t="s">
        <v>1</v>
      </c>
      <c r="F29" s="327"/>
      <c r="G29" s="327"/>
      <c r="H29" s="327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34</v>
      </c>
      <c r="E32" s="34"/>
      <c r="F32" s="34"/>
      <c r="G32" s="34"/>
      <c r="H32" s="34"/>
      <c r="I32" s="122"/>
      <c r="J32" s="132">
        <f>ROUND(J138,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36</v>
      </c>
      <c r="G34" s="34"/>
      <c r="H34" s="34"/>
      <c r="I34" s="134" t="s">
        <v>35</v>
      </c>
      <c r="J34" s="133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38</v>
      </c>
      <c r="E35" s="121" t="s">
        <v>39</v>
      </c>
      <c r="F35" s="136">
        <f>ROUND((SUM(BE138:BE477)),  2)</f>
        <v>0</v>
      </c>
      <c r="G35" s="34"/>
      <c r="H35" s="34"/>
      <c r="I35" s="137">
        <v>0.21</v>
      </c>
      <c r="J35" s="136">
        <f>ROUND(((SUM(BE138:BE477))*I35),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40</v>
      </c>
      <c r="F36" s="136">
        <f>ROUND((SUM(BF138:BF477)),  2)</f>
        <v>0</v>
      </c>
      <c r="G36" s="34"/>
      <c r="H36" s="34"/>
      <c r="I36" s="137">
        <v>0.15</v>
      </c>
      <c r="J36" s="136">
        <f>ROUND(((SUM(BF138:BF477))*I36),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ROUND((SUM(BG138:BG477)),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42</v>
      </c>
      <c r="F38" s="136">
        <f>ROUND((SUM(BH138:BH477)),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43</v>
      </c>
      <c r="F39" s="136">
        <f>ROUND((SUM(BI138:BI477)),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44</v>
      </c>
      <c r="E41" s="140"/>
      <c r="F41" s="140"/>
      <c r="G41" s="141" t="s">
        <v>45</v>
      </c>
      <c r="H41" s="142" t="s">
        <v>46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49</v>
      </c>
      <c r="E61" s="150"/>
      <c r="F61" s="151" t="s">
        <v>50</v>
      </c>
      <c r="G61" s="149" t="s">
        <v>49</v>
      </c>
      <c r="H61" s="150"/>
      <c r="I61" s="152"/>
      <c r="J61" s="153" t="s">
        <v>50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51</v>
      </c>
      <c r="E65" s="154"/>
      <c r="F65" s="154"/>
      <c r="G65" s="146" t="s">
        <v>52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49</v>
      </c>
      <c r="E76" s="150"/>
      <c r="F76" s="151" t="s">
        <v>50</v>
      </c>
      <c r="G76" s="149" t="s">
        <v>49</v>
      </c>
      <c r="H76" s="150"/>
      <c r="I76" s="152"/>
      <c r="J76" s="153" t="s">
        <v>50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8" t="str">
        <f>E7</f>
        <v>Oprava mostu v km 95,596 na trati Olomouc - Nezamyslice</v>
      </c>
      <c r="F85" s="329"/>
      <c r="G85" s="329"/>
      <c r="H85" s="329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91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8" t="s">
        <v>92</v>
      </c>
      <c r="F87" s="330"/>
      <c r="G87" s="330"/>
      <c r="H87" s="33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93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5" t="str">
        <f>E11</f>
        <v>SO 02 - Most v km 95,561</v>
      </c>
      <c r="F89" s="330"/>
      <c r="G89" s="330"/>
      <c r="H89" s="330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Nemilany</v>
      </c>
      <c r="G91" s="36"/>
      <c r="H91" s="36"/>
      <c r="I91" s="123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23</v>
      </c>
      <c r="D93" s="36"/>
      <c r="E93" s="36"/>
      <c r="F93" s="27" t="str">
        <f>E17</f>
        <v>Správa železnic, státní organizace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32</v>
      </c>
      <c r="J94" s="32" t="str">
        <f>E26</f>
        <v>Správa železnic, státní organizace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96</v>
      </c>
      <c r="D96" s="163"/>
      <c r="E96" s="163"/>
      <c r="F96" s="163"/>
      <c r="G96" s="163"/>
      <c r="H96" s="163"/>
      <c r="I96" s="164"/>
      <c r="J96" s="165" t="s">
        <v>97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98</v>
      </c>
      <c r="D98" s="36"/>
      <c r="E98" s="36"/>
      <c r="F98" s="36"/>
      <c r="G98" s="36"/>
      <c r="H98" s="36"/>
      <c r="I98" s="122"/>
      <c r="J98" s="84">
        <f>J138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99</v>
      </c>
    </row>
    <row r="99" spans="1:47" s="9" customFormat="1" ht="24.95" hidden="1" customHeight="1">
      <c r="B99" s="167"/>
      <c r="C99" s="168"/>
      <c r="D99" s="169" t="s">
        <v>100</v>
      </c>
      <c r="E99" s="170"/>
      <c r="F99" s="170"/>
      <c r="G99" s="170"/>
      <c r="H99" s="170"/>
      <c r="I99" s="171"/>
      <c r="J99" s="172">
        <f>J139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300</v>
      </c>
      <c r="E100" s="176"/>
      <c r="F100" s="176"/>
      <c r="G100" s="176"/>
      <c r="H100" s="176"/>
      <c r="I100" s="177"/>
      <c r="J100" s="178">
        <f>J140</f>
        <v>0</v>
      </c>
      <c r="K100" s="104"/>
      <c r="L100" s="179"/>
    </row>
    <row r="101" spans="1:47" s="10" customFormat="1" ht="19.899999999999999" hidden="1" customHeight="1">
      <c r="B101" s="174"/>
      <c r="C101" s="104"/>
      <c r="D101" s="175" t="s">
        <v>301</v>
      </c>
      <c r="E101" s="176"/>
      <c r="F101" s="176"/>
      <c r="G101" s="176"/>
      <c r="H101" s="176"/>
      <c r="I101" s="177"/>
      <c r="J101" s="178">
        <f>J183</f>
        <v>0</v>
      </c>
      <c r="K101" s="104"/>
      <c r="L101" s="179"/>
    </row>
    <row r="102" spans="1:47" s="10" customFormat="1" ht="19.899999999999999" hidden="1" customHeight="1">
      <c r="B102" s="174"/>
      <c r="C102" s="104"/>
      <c r="D102" s="175" t="s">
        <v>302</v>
      </c>
      <c r="E102" s="176"/>
      <c r="F102" s="176"/>
      <c r="G102" s="176"/>
      <c r="H102" s="176"/>
      <c r="I102" s="177"/>
      <c r="J102" s="178">
        <f>J197</f>
        <v>0</v>
      </c>
      <c r="K102" s="104"/>
      <c r="L102" s="179"/>
    </row>
    <row r="103" spans="1:47" s="10" customFormat="1" ht="19.899999999999999" hidden="1" customHeight="1">
      <c r="B103" s="174"/>
      <c r="C103" s="104"/>
      <c r="D103" s="175" t="s">
        <v>303</v>
      </c>
      <c r="E103" s="176"/>
      <c r="F103" s="176"/>
      <c r="G103" s="176"/>
      <c r="H103" s="176"/>
      <c r="I103" s="177"/>
      <c r="J103" s="178">
        <f>J213</f>
        <v>0</v>
      </c>
      <c r="K103" s="104"/>
      <c r="L103" s="179"/>
    </row>
    <row r="104" spans="1:47" s="10" customFormat="1" ht="19.899999999999999" hidden="1" customHeight="1">
      <c r="B104" s="174"/>
      <c r="C104" s="104"/>
      <c r="D104" s="175" t="s">
        <v>304</v>
      </c>
      <c r="E104" s="176"/>
      <c r="F104" s="176"/>
      <c r="G104" s="176"/>
      <c r="H104" s="176"/>
      <c r="I104" s="177"/>
      <c r="J104" s="178">
        <f>J267</f>
        <v>0</v>
      </c>
      <c r="K104" s="104"/>
      <c r="L104" s="179"/>
    </row>
    <row r="105" spans="1:47" s="10" customFormat="1" ht="19.899999999999999" hidden="1" customHeight="1">
      <c r="B105" s="174"/>
      <c r="C105" s="104"/>
      <c r="D105" s="175" t="s">
        <v>305</v>
      </c>
      <c r="E105" s="176"/>
      <c r="F105" s="176"/>
      <c r="G105" s="176"/>
      <c r="H105" s="176"/>
      <c r="I105" s="177"/>
      <c r="J105" s="178">
        <f>J280</f>
        <v>0</v>
      </c>
      <c r="K105" s="104"/>
      <c r="L105" s="179"/>
    </row>
    <row r="106" spans="1:47" s="10" customFormat="1" ht="19.899999999999999" hidden="1" customHeight="1">
      <c r="B106" s="174"/>
      <c r="C106" s="104"/>
      <c r="D106" s="175" t="s">
        <v>306</v>
      </c>
      <c r="E106" s="176"/>
      <c r="F106" s="176"/>
      <c r="G106" s="176"/>
      <c r="H106" s="176"/>
      <c r="I106" s="177"/>
      <c r="J106" s="178">
        <f>J284</f>
        <v>0</v>
      </c>
      <c r="K106" s="104"/>
      <c r="L106" s="179"/>
    </row>
    <row r="107" spans="1:47" s="10" customFormat="1" ht="19.899999999999999" hidden="1" customHeight="1">
      <c r="B107" s="174"/>
      <c r="C107" s="104"/>
      <c r="D107" s="175" t="s">
        <v>307</v>
      </c>
      <c r="E107" s="176"/>
      <c r="F107" s="176"/>
      <c r="G107" s="176"/>
      <c r="H107" s="176"/>
      <c r="I107" s="177"/>
      <c r="J107" s="178">
        <f>J405</f>
        <v>0</v>
      </c>
      <c r="K107" s="104"/>
      <c r="L107" s="179"/>
    </row>
    <row r="108" spans="1:47" s="10" customFormat="1" ht="19.899999999999999" hidden="1" customHeight="1">
      <c r="B108" s="174"/>
      <c r="C108" s="104"/>
      <c r="D108" s="175" t="s">
        <v>102</v>
      </c>
      <c r="E108" s="176"/>
      <c r="F108" s="176"/>
      <c r="G108" s="176"/>
      <c r="H108" s="176"/>
      <c r="I108" s="177"/>
      <c r="J108" s="178">
        <f>J407</f>
        <v>0</v>
      </c>
      <c r="K108" s="104"/>
      <c r="L108" s="179"/>
    </row>
    <row r="109" spans="1:47" s="9" customFormat="1" ht="24.95" hidden="1" customHeight="1">
      <c r="B109" s="167"/>
      <c r="C109" s="168"/>
      <c r="D109" s="169" t="s">
        <v>308</v>
      </c>
      <c r="E109" s="170"/>
      <c r="F109" s="170"/>
      <c r="G109" s="170"/>
      <c r="H109" s="170"/>
      <c r="I109" s="171"/>
      <c r="J109" s="172">
        <f>J422</f>
        <v>0</v>
      </c>
      <c r="K109" s="168"/>
      <c r="L109" s="173"/>
    </row>
    <row r="110" spans="1:47" s="10" customFormat="1" ht="19.899999999999999" hidden="1" customHeight="1">
      <c r="B110" s="174"/>
      <c r="C110" s="104"/>
      <c r="D110" s="175" t="s">
        <v>309</v>
      </c>
      <c r="E110" s="176"/>
      <c r="F110" s="176"/>
      <c r="G110" s="176"/>
      <c r="H110" s="176"/>
      <c r="I110" s="177"/>
      <c r="J110" s="178">
        <f>J423</f>
        <v>0</v>
      </c>
      <c r="K110" s="104"/>
      <c r="L110" s="179"/>
    </row>
    <row r="111" spans="1:47" s="10" customFormat="1" ht="19.899999999999999" hidden="1" customHeight="1">
      <c r="B111" s="174"/>
      <c r="C111" s="104"/>
      <c r="D111" s="175" t="s">
        <v>310</v>
      </c>
      <c r="E111" s="176"/>
      <c r="F111" s="176"/>
      <c r="G111" s="176"/>
      <c r="H111" s="176"/>
      <c r="I111" s="177"/>
      <c r="J111" s="178">
        <f>J454</f>
        <v>0</v>
      </c>
      <c r="K111" s="104"/>
      <c r="L111" s="179"/>
    </row>
    <row r="112" spans="1:47" s="9" customFormat="1" ht="24.95" hidden="1" customHeight="1">
      <c r="B112" s="167"/>
      <c r="C112" s="168"/>
      <c r="D112" s="169" t="s">
        <v>311</v>
      </c>
      <c r="E112" s="170"/>
      <c r="F112" s="170"/>
      <c r="G112" s="170"/>
      <c r="H112" s="170"/>
      <c r="I112" s="171"/>
      <c r="J112" s="172">
        <f>J457</f>
        <v>0</v>
      </c>
      <c r="K112" s="168"/>
      <c r="L112" s="173"/>
    </row>
    <row r="113" spans="1:31" s="10" customFormat="1" ht="19.899999999999999" hidden="1" customHeight="1">
      <c r="B113" s="174"/>
      <c r="C113" s="104"/>
      <c r="D113" s="175" t="s">
        <v>312</v>
      </c>
      <c r="E113" s="176"/>
      <c r="F113" s="176"/>
      <c r="G113" s="176"/>
      <c r="H113" s="176"/>
      <c r="I113" s="177"/>
      <c r="J113" s="178">
        <f>J458</f>
        <v>0</v>
      </c>
      <c r="K113" s="104"/>
      <c r="L113" s="179"/>
    </row>
    <row r="114" spans="1:31" s="10" customFormat="1" ht="19.899999999999999" hidden="1" customHeight="1">
      <c r="B114" s="174"/>
      <c r="C114" s="104"/>
      <c r="D114" s="175" t="s">
        <v>313</v>
      </c>
      <c r="E114" s="176"/>
      <c r="F114" s="176"/>
      <c r="G114" s="176"/>
      <c r="H114" s="176"/>
      <c r="I114" s="177"/>
      <c r="J114" s="178">
        <f>J468</f>
        <v>0</v>
      </c>
      <c r="K114" s="104"/>
      <c r="L114" s="179"/>
    </row>
    <row r="115" spans="1:31" s="10" customFormat="1" ht="19.899999999999999" hidden="1" customHeight="1">
      <c r="B115" s="174"/>
      <c r="C115" s="104"/>
      <c r="D115" s="175" t="s">
        <v>314</v>
      </c>
      <c r="E115" s="176"/>
      <c r="F115" s="176"/>
      <c r="G115" s="176"/>
      <c r="H115" s="176"/>
      <c r="I115" s="177"/>
      <c r="J115" s="178">
        <f>J472</f>
        <v>0</v>
      </c>
      <c r="K115" s="104"/>
      <c r="L115" s="179"/>
    </row>
    <row r="116" spans="1:31" s="10" customFormat="1" ht="19.899999999999999" hidden="1" customHeight="1">
      <c r="B116" s="174"/>
      <c r="C116" s="104"/>
      <c r="D116" s="175" t="s">
        <v>315</v>
      </c>
      <c r="E116" s="176"/>
      <c r="F116" s="176"/>
      <c r="G116" s="176"/>
      <c r="H116" s="176"/>
      <c r="I116" s="177"/>
      <c r="J116" s="178">
        <f>J475</f>
        <v>0</v>
      </c>
      <c r="K116" s="104"/>
      <c r="L116" s="179"/>
    </row>
    <row r="117" spans="1:31" s="2" customFormat="1" ht="21.75" hidden="1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hidden="1" customHeight="1">
      <c r="A118" s="34"/>
      <c r="B118" s="54"/>
      <c r="C118" s="55"/>
      <c r="D118" s="55"/>
      <c r="E118" s="55"/>
      <c r="F118" s="55"/>
      <c r="G118" s="55"/>
      <c r="H118" s="55"/>
      <c r="I118" s="158"/>
      <c r="J118" s="55"/>
      <c r="K118" s="55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ht="11.25" hidden="1"/>
    <row r="120" spans="1:31" ht="11.25" hidden="1"/>
    <row r="121" spans="1:31" ht="11.25" hidden="1"/>
    <row r="122" spans="1:31" s="2" customFormat="1" ht="6.95" customHeight="1">
      <c r="A122" s="34"/>
      <c r="B122" s="56"/>
      <c r="C122" s="57"/>
      <c r="D122" s="57"/>
      <c r="E122" s="57"/>
      <c r="F122" s="57"/>
      <c r="G122" s="57"/>
      <c r="H122" s="57"/>
      <c r="I122" s="161"/>
      <c r="J122" s="57"/>
      <c r="K122" s="57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95" customHeight="1">
      <c r="A123" s="34"/>
      <c r="B123" s="35"/>
      <c r="C123" s="23" t="s">
        <v>105</v>
      </c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16</v>
      </c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328" t="str">
        <f>E7</f>
        <v>Oprava mostu v km 95,596 na trati Olomouc - Nezamyslice</v>
      </c>
      <c r="F126" s="329"/>
      <c r="G126" s="329"/>
      <c r="H126" s="329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1" customFormat="1" ht="12" customHeight="1">
      <c r="B127" s="21"/>
      <c r="C127" s="29" t="s">
        <v>91</v>
      </c>
      <c r="D127" s="22"/>
      <c r="E127" s="22"/>
      <c r="F127" s="22"/>
      <c r="G127" s="22"/>
      <c r="H127" s="22"/>
      <c r="I127" s="115"/>
      <c r="J127" s="22"/>
      <c r="K127" s="22"/>
      <c r="L127" s="20"/>
    </row>
    <row r="128" spans="1:31" s="2" customFormat="1" ht="16.5" customHeight="1">
      <c r="A128" s="34"/>
      <c r="B128" s="35"/>
      <c r="C128" s="36"/>
      <c r="D128" s="36"/>
      <c r="E128" s="328" t="s">
        <v>92</v>
      </c>
      <c r="F128" s="330"/>
      <c r="G128" s="330"/>
      <c r="H128" s="330"/>
      <c r="I128" s="122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93</v>
      </c>
      <c r="D129" s="36"/>
      <c r="E129" s="36"/>
      <c r="F129" s="36"/>
      <c r="G129" s="36"/>
      <c r="H129" s="36"/>
      <c r="I129" s="122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295" t="str">
        <f>E11</f>
        <v>SO 02 - Most v km 95,561</v>
      </c>
      <c r="F130" s="330"/>
      <c r="G130" s="330"/>
      <c r="H130" s="330"/>
      <c r="I130" s="122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122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20</v>
      </c>
      <c r="D132" s="36"/>
      <c r="E132" s="36"/>
      <c r="F132" s="27" t="str">
        <f>F14</f>
        <v>Nemilany</v>
      </c>
      <c r="G132" s="36"/>
      <c r="H132" s="36"/>
      <c r="I132" s="123" t="s">
        <v>22</v>
      </c>
      <c r="J132" s="66">
        <f>IF(J14="","",J14)</f>
        <v>0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122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23</v>
      </c>
      <c r="D134" s="36"/>
      <c r="E134" s="36"/>
      <c r="F134" s="27" t="str">
        <f>E17</f>
        <v>Správa železnic, státní organizace</v>
      </c>
      <c r="G134" s="36"/>
      <c r="H134" s="36"/>
      <c r="I134" s="123" t="s">
        <v>29</v>
      </c>
      <c r="J134" s="32" t="str">
        <f>E23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25.7" customHeight="1">
      <c r="A135" s="34"/>
      <c r="B135" s="35"/>
      <c r="C135" s="29" t="s">
        <v>27</v>
      </c>
      <c r="D135" s="36"/>
      <c r="E135" s="36"/>
      <c r="F135" s="27" t="str">
        <f>IF(E20="","",E20)</f>
        <v>Vyplň údaj</v>
      </c>
      <c r="G135" s="36"/>
      <c r="H135" s="36"/>
      <c r="I135" s="123" t="s">
        <v>32</v>
      </c>
      <c r="J135" s="32" t="str">
        <f>E26</f>
        <v>Správa železnic, státní organizace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6"/>
      <c r="D136" s="36"/>
      <c r="E136" s="36"/>
      <c r="F136" s="36"/>
      <c r="G136" s="36"/>
      <c r="H136" s="36"/>
      <c r="I136" s="122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80"/>
      <c r="B137" s="181"/>
      <c r="C137" s="182" t="s">
        <v>106</v>
      </c>
      <c r="D137" s="183" t="s">
        <v>59</v>
      </c>
      <c r="E137" s="183" t="s">
        <v>55</v>
      </c>
      <c r="F137" s="183" t="s">
        <v>56</v>
      </c>
      <c r="G137" s="183" t="s">
        <v>107</v>
      </c>
      <c r="H137" s="183" t="s">
        <v>108</v>
      </c>
      <c r="I137" s="184" t="s">
        <v>109</v>
      </c>
      <c r="J137" s="185" t="s">
        <v>97</v>
      </c>
      <c r="K137" s="186" t="s">
        <v>110</v>
      </c>
      <c r="L137" s="187"/>
      <c r="M137" s="75" t="s">
        <v>1</v>
      </c>
      <c r="N137" s="76" t="s">
        <v>38</v>
      </c>
      <c r="O137" s="76" t="s">
        <v>111</v>
      </c>
      <c r="P137" s="76" t="s">
        <v>112</v>
      </c>
      <c r="Q137" s="76" t="s">
        <v>113</v>
      </c>
      <c r="R137" s="76" t="s">
        <v>114</v>
      </c>
      <c r="S137" s="76" t="s">
        <v>115</v>
      </c>
      <c r="T137" s="77" t="s">
        <v>116</v>
      </c>
      <c r="U137" s="180"/>
      <c r="V137" s="180"/>
      <c r="W137" s="180"/>
      <c r="X137" s="180"/>
      <c r="Y137" s="180"/>
      <c r="Z137" s="180"/>
      <c r="AA137" s="180"/>
      <c r="AB137" s="180"/>
      <c r="AC137" s="180"/>
      <c r="AD137" s="180"/>
      <c r="AE137" s="180"/>
    </row>
    <row r="138" spans="1:65" s="2" customFormat="1" ht="22.9" customHeight="1">
      <c r="A138" s="34"/>
      <c r="B138" s="35"/>
      <c r="C138" s="82" t="s">
        <v>117</v>
      </c>
      <c r="D138" s="36"/>
      <c r="E138" s="36"/>
      <c r="F138" s="36"/>
      <c r="G138" s="36"/>
      <c r="H138" s="36"/>
      <c r="I138" s="122"/>
      <c r="J138" s="188">
        <f>BK138</f>
        <v>0</v>
      </c>
      <c r="K138" s="36"/>
      <c r="L138" s="39"/>
      <c r="M138" s="78"/>
      <c r="N138" s="189"/>
      <c r="O138" s="79"/>
      <c r="P138" s="190">
        <f>P139+P422+P457</f>
        <v>0</v>
      </c>
      <c r="Q138" s="79"/>
      <c r="R138" s="190">
        <f>R139+R422+R457</f>
        <v>476.61302382093589</v>
      </c>
      <c r="S138" s="79"/>
      <c r="T138" s="191">
        <f>T139+T422+T457</f>
        <v>99.733192999999986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73</v>
      </c>
      <c r="AU138" s="17" t="s">
        <v>99</v>
      </c>
      <c r="BK138" s="192">
        <f>BK139+BK422+BK457</f>
        <v>0</v>
      </c>
    </row>
    <row r="139" spans="1:65" s="12" customFormat="1" ht="25.9" customHeight="1">
      <c r="B139" s="193"/>
      <c r="C139" s="194"/>
      <c r="D139" s="195" t="s">
        <v>73</v>
      </c>
      <c r="E139" s="196" t="s">
        <v>118</v>
      </c>
      <c r="F139" s="196" t="s">
        <v>119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P140+P183+P197+P213+P267+P280+P284+P405+P407</f>
        <v>0</v>
      </c>
      <c r="Q139" s="201"/>
      <c r="R139" s="202">
        <f>R140+R183+R197+R213+R267+R280+R284+R405+R407</f>
        <v>475.1561441419359</v>
      </c>
      <c r="S139" s="201"/>
      <c r="T139" s="203">
        <f>T140+T183+T197+T213+T267+T280+T284+T405+T407</f>
        <v>99.033192999999983</v>
      </c>
      <c r="AR139" s="204" t="s">
        <v>79</v>
      </c>
      <c r="AT139" s="205" t="s">
        <v>73</v>
      </c>
      <c r="AU139" s="205" t="s">
        <v>74</v>
      </c>
      <c r="AY139" s="204" t="s">
        <v>120</v>
      </c>
      <c r="BK139" s="206">
        <f>BK140+BK183+BK197+BK213+BK267+BK280+BK284+BK405+BK407</f>
        <v>0</v>
      </c>
    </row>
    <row r="140" spans="1:65" s="12" customFormat="1" ht="22.9" customHeight="1">
      <c r="B140" s="193"/>
      <c r="C140" s="194"/>
      <c r="D140" s="195" t="s">
        <v>73</v>
      </c>
      <c r="E140" s="207" t="s">
        <v>79</v>
      </c>
      <c r="F140" s="207" t="s">
        <v>316</v>
      </c>
      <c r="G140" s="194"/>
      <c r="H140" s="194"/>
      <c r="I140" s="197"/>
      <c r="J140" s="208">
        <f>BK140</f>
        <v>0</v>
      </c>
      <c r="K140" s="194"/>
      <c r="L140" s="199"/>
      <c r="M140" s="200"/>
      <c r="N140" s="201"/>
      <c r="O140" s="201"/>
      <c r="P140" s="202">
        <f>SUM(P141:P182)</f>
        <v>0</v>
      </c>
      <c r="Q140" s="201"/>
      <c r="R140" s="202">
        <f>SUM(R141:R182)</f>
        <v>16.533549999999998</v>
      </c>
      <c r="S140" s="201"/>
      <c r="T140" s="203">
        <f>SUM(T141:T182)</f>
        <v>17.783999999999999</v>
      </c>
      <c r="AR140" s="204" t="s">
        <v>79</v>
      </c>
      <c r="AT140" s="205" t="s">
        <v>73</v>
      </c>
      <c r="AU140" s="205" t="s">
        <v>79</v>
      </c>
      <c r="AY140" s="204" t="s">
        <v>120</v>
      </c>
      <c r="BK140" s="206">
        <f>SUM(BK141:BK182)</f>
        <v>0</v>
      </c>
    </row>
    <row r="141" spans="1:65" s="2" customFormat="1" ht="21.75" customHeight="1">
      <c r="A141" s="34"/>
      <c r="B141" s="35"/>
      <c r="C141" s="209" t="s">
        <v>79</v>
      </c>
      <c r="D141" s="209" t="s">
        <v>123</v>
      </c>
      <c r="E141" s="210" t="s">
        <v>317</v>
      </c>
      <c r="F141" s="211" t="s">
        <v>318</v>
      </c>
      <c r="G141" s="212" t="s">
        <v>250</v>
      </c>
      <c r="H141" s="213">
        <v>41.76</v>
      </c>
      <c r="I141" s="214"/>
      <c r="J141" s="215">
        <f>ROUND(I141*H141,2)</f>
        <v>0</v>
      </c>
      <c r="K141" s="216"/>
      <c r="L141" s="39"/>
      <c r="M141" s="217" t="s">
        <v>1</v>
      </c>
      <c r="N141" s="218" t="s">
        <v>39</v>
      </c>
      <c r="O141" s="7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1" t="s">
        <v>127</v>
      </c>
      <c r="AT141" s="221" t="s">
        <v>123</v>
      </c>
      <c r="AU141" s="221" t="s">
        <v>81</v>
      </c>
      <c r="AY141" s="17" t="s">
        <v>120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79</v>
      </c>
      <c r="BK141" s="222">
        <f>ROUND(I141*H141,2)</f>
        <v>0</v>
      </c>
      <c r="BL141" s="17" t="s">
        <v>127</v>
      </c>
      <c r="BM141" s="221" t="s">
        <v>319</v>
      </c>
    </row>
    <row r="142" spans="1:65" s="14" customFormat="1" ht="22.5">
      <c r="B142" s="234"/>
      <c r="C142" s="235"/>
      <c r="D142" s="225" t="s">
        <v>129</v>
      </c>
      <c r="E142" s="236" t="s">
        <v>1</v>
      </c>
      <c r="F142" s="237" t="s">
        <v>320</v>
      </c>
      <c r="G142" s="235"/>
      <c r="H142" s="238">
        <v>41.76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129</v>
      </c>
      <c r="AU142" s="244" t="s">
        <v>81</v>
      </c>
      <c r="AV142" s="14" t="s">
        <v>81</v>
      </c>
      <c r="AW142" s="14" t="s">
        <v>31</v>
      </c>
      <c r="AX142" s="14" t="s">
        <v>79</v>
      </c>
      <c r="AY142" s="244" t="s">
        <v>120</v>
      </c>
    </row>
    <row r="143" spans="1:65" s="2" customFormat="1" ht="21.75" customHeight="1">
      <c r="A143" s="34"/>
      <c r="B143" s="35"/>
      <c r="C143" s="209" t="s">
        <v>81</v>
      </c>
      <c r="D143" s="209" t="s">
        <v>123</v>
      </c>
      <c r="E143" s="210" t="s">
        <v>321</v>
      </c>
      <c r="F143" s="211" t="s">
        <v>322</v>
      </c>
      <c r="G143" s="212" t="s">
        <v>250</v>
      </c>
      <c r="H143" s="213">
        <v>24</v>
      </c>
      <c r="I143" s="214"/>
      <c r="J143" s="215">
        <f>ROUND(I143*H143,2)</f>
        <v>0</v>
      </c>
      <c r="K143" s="216"/>
      <c r="L143" s="39"/>
      <c r="M143" s="217" t="s">
        <v>1</v>
      </c>
      <c r="N143" s="218" t="s">
        <v>39</v>
      </c>
      <c r="O143" s="71"/>
      <c r="P143" s="219">
        <f>O143*H143</f>
        <v>0</v>
      </c>
      <c r="Q143" s="219">
        <v>0</v>
      </c>
      <c r="R143" s="219">
        <f>Q143*H143</f>
        <v>0</v>
      </c>
      <c r="S143" s="219">
        <v>0.42499999999999999</v>
      </c>
      <c r="T143" s="220">
        <f>S143*H143</f>
        <v>10.199999999999999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1" t="s">
        <v>127</v>
      </c>
      <c r="AT143" s="221" t="s">
        <v>123</v>
      </c>
      <c r="AU143" s="221" t="s">
        <v>81</v>
      </c>
      <c r="AY143" s="17" t="s">
        <v>120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79</v>
      </c>
      <c r="BK143" s="222">
        <f>ROUND(I143*H143,2)</f>
        <v>0</v>
      </c>
      <c r="BL143" s="17" t="s">
        <v>127</v>
      </c>
      <c r="BM143" s="221" t="s">
        <v>323</v>
      </c>
    </row>
    <row r="144" spans="1:65" s="14" customFormat="1" ht="11.25">
      <c r="B144" s="234"/>
      <c r="C144" s="235"/>
      <c r="D144" s="225" t="s">
        <v>129</v>
      </c>
      <c r="E144" s="236" t="s">
        <v>1</v>
      </c>
      <c r="F144" s="237" t="s">
        <v>324</v>
      </c>
      <c r="G144" s="235"/>
      <c r="H144" s="238">
        <v>24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129</v>
      </c>
      <c r="AU144" s="244" t="s">
        <v>81</v>
      </c>
      <c r="AV144" s="14" t="s">
        <v>81</v>
      </c>
      <c r="AW144" s="14" t="s">
        <v>31</v>
      </c>
      <c r="AX144" s="14" t="s">
        <v>79</v>
      </c>
      <c r="AY144" s="244" t="s">
        <v>120</v>
      </c>
    </row>
    <row r="145" spans="1:65" s="2" customFormat="1" ht="16.5" customHeight="1">
      <c r="A145" s="34"/>
      <c r="B145" s="35"/>
      <c r="C145" s="209" t="s">
        <v>140</v>
      </c>
      <c r="D145" s="209" t="s">
        <v>123</v>
      </c>
      <c r="E145" s="210" t="s">
        <v>325</v>
      </c>
      <c r="F145" s="211" t="s">
        <v>326</v>
      </c>
      <c r="G145" s="212" t="s">
        <v>250</v>
      </c>
      <c r="H145" s="213">
        <v>24</v>
      </c>
      <c r="I145" s="214"/>
      <c r="J145" s="215">
        <f>ROUND(I145*H145,2)</f>
        <v>0</v>
      </c>
      <c r="K145" s="216"/>
      <c r="L145" s="39"/>
      <c r="M145" s="217" t="s">
        <v>1</v>
      </c>
      <c r="N145" s="218" t="s">
        <v>39</v>
      </c>
      <c r="O145" s="71"/>
      <c r="P145" s="219">
        <f>O145*H145</f>
        <v>0</v>
      </c>
      <c r="Q145" s="219">
        <v>0</v>
      </c>
      <c r="R145" s="219">
        <f>Q145*H145</f>
        <v>0</v>
      </c>
      <c r="S145" s="219">
        <v>0.316</v>
      </c>
      <c r="T145" s="220">
        <f>S145*H145</f>
        <v>7.5839999999999996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1" t="s">
        <v>127</v>
      </c>
      <c r="AT145" s="221" t="s">
        <v>123</v>
      </c>
      <c r="AU145" s="221" t="s">
        <v>81</v>
      </c>
      <c r="AY145" s="17" t="s">
        <v>120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79</v>
      </c>
      <c r="BK145" s="222">
        <f>ROUND(I145*H145,2)</f>
        <v>0</v>
      </c>
      <c r="BL145" s="17" t="s">
        <v>127</v>
      </c>
      <c r="BM145" s="221" t="s">
        <v>327</v>
      </c>
    </row>
    <row r="146" spans="1:65" s="14" customFormat="1" ht="11.25">
      <c r="B146" s="234"/>
      <c r="C146" s="235"/>
      <c r="D146" s="225" t="s">
        <v>129</v>
      </c>
      <c r="E146" s="236" t="s">
        <v>1</v>
      </c>
      <c r="F146" s="237" t="s">
        <v>324</v>
      </c>
      <c r="G146" s="235"/>
      <c r="H146" s="238">
        <v>24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129</v>
      </c>
      <c r="AU146" s="244" t="s">
        <v>81</v>
      </c>
      <c r="AV146" s="14" t="s">
        <v>81</v>
      </c>
      <c r="AW146" s="14" t="s">
        <v>31</v>
      </c>
      <c r="AX146" s="14" t="s">
        <v>79</v>
      </c>
      <c r="AY146" s="244" t="s">
        <v>120</v>
      </c>
    </row>
    <row r="147" spans="1:65" s="2" customFormat="1" ht="21.75" customHeight="1">
      <c r="A147" s="34"/>
      <c r="B147" s="35"/>
      <c r="C147" s="209" t="s">
        <v>127</v>
      </c>
      <c r="D147" s="209" t="s">
        <v>123</v>
      </c>
      <c r="E147" s="210" t="s">
        <v>328</v>
      </c>
      <c r="F147" s="211" t="s">
        <v>329</v>
      </c>
      <c r="G147" s="212" t="s">
        <v>135</v>
      </c>
      <c r="H147" s="213">
        <v>16.527999999999999</v>
      </c>
      <c r="I147" s="214"/>
      <c r="J147" s="215">
        <f>ROUND(I147*H147,2)</f>
        <v>0</v>
      </c>
      <c r="K147" s="216"/>
      <c r="L147" s="39"/>
      <c r="M147" s="217" t="s">
        <v>1</v>
      </c>
      <c r="N147" s="218" t="s">
        <v>39</v>
      </c>
      <c r="O147" s="7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1" t="s">
        <v>226</v>
      </c>
      <c r="AT147" s="221" t="s">
        <v>123</v>
      </c>
      <c r="AU147" s="221" t="s">
        <v>81</v>
      </c>
      <c r="AY147" s="17" t="s">
        <v>120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79</v>
      </c>
      <c r="BK147" s="222">
        <f>ROUND(I147*H147,2)</f>
        <v>0</v>
      </c>
      <c r="BL147" s="17" t="s">
        <v>226</v>
      </c>
      <c r="BM147" s="221" t="s">
        <v>330</v>
      </c>
    </row>
    <row r="148" spans="1:65" s="14" customFormat="1" ht="11.25">
      <c r="B148" s="234"/>
      <c r="C148" s="235"/>
      <c r="D148" s="225" t="s">
        <v>129</v>
      </c>
      <c r="E148" s="236" t="s">
        <v>1</v>
      </c>
      <c r="F148" s="237" t="s">
        <v>331</v>
      </c>
      <c r="G148" s="235"/>
      <c r="H148" s="238">
        <v>16.527999999999999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129</v>
      </c>
      <c r="AU148" s="244" t="s">
        <v>81</v>
      </c>
      <c r="AV148" s="14" t="s">
        <v>81</v>
      </c>
      <c r="AW148" s="14" t="s">
        <v>31</v>
      </c>
      <c r="AX148" s="14" t="s">
        <v>79</v>
      </c>
      <c r="AY148" s="244" t="s">
        <v>120</v>
      </c>
    </row>
    <row r="149" spans="1:65" s="2" customFormat="1" ht="21.75" customHeight="1">
      <c r="A149" s="34"/>
      <c r="B149" s="35"/>
      <c r="C149" s="209" t="s">
        <v>121</v>
      </c>
      <c r="D149" s="209" t="s">
        <v>123</v>
      </c>
      <c r="E149" s="210" t="s">
        <v>332</v>
      </c>
      <c r="F149" s="211" t="s">
        <v>333</v>
      </c>
      <c r="G149" s="212" t="s">
        <v>135</v>
      </c>
      <c r="H149" s="213">
        <v>161.126</v>
      </c>
      <c r="I149" s="214"/>
      <c r="J149" s="215">
        <f>ROUND(I149*H149,2)</f>
        <v>0</v>
      </c>
      <c r="K149" s="216"/>
      <c r="L149" s="39"/>
      <c r="M149" s="217" t="s">
        <v>1</v>
      </c>
      <c r="N149" s="218" t="s">
        <v>39</v>
      </c>
      <c r="O149" s="7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1" t="s">
        <v>127</v>
      </c>
      <c r="AT149" s="221" t="s">
        <v>123</v>
      </c>
      <c r="AU149" s="221" t="s">
        <v>81</v>
      </c>
      <c r="AY149" s="17" t="s">
        <v>120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79</v>
      </c>
      <c r="BK149" s="222">
        <f>ROUND(I149*H149,2)</f>
        <v>0</v>
      </c>
      <c r="BL149" s="17" t="s">
        <v>127</v>
      </c>
      <c r="BM149" s="221" t="s">
        <v>334</v>
      </c>
    </row>
    <row r="150" spans="1:65" s="14" customFormat="1" ht="11.25">
      <c r="B150" s="234"/>
      <c r="C150" s="235"/>
      <c r="D150" s="225" t="s">
        <v>129</v>
      </c>
      <c r="E150" s="236" t="s">
        <v>1</v>
      </c>
      <c r="F150" s="237" t="s">
        <v>335</v>
      </c>
      <c r="G150" s="235"/>
      <c r="H150" s="238">
        <v>63.51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129</v>
      </c>
      <c r="AU150" s="244" t="s">
        <v>81</v>
      </c>
      <c r="AV150" s="14" t="s">
        <v>81</v>
      </c>
      <c r="AW150" s="14" t="s">
        <v>31</v>
      </c>
      <c r="AX150" s="14" t="s">
        <v>74</v>
      </c>
      <c r="AY150" s="244" t="s">
        <v>120</v>
      </c>
    </row>
    <row r="151" spans="1:65" s="14" customFormat="1" ht="11.25">
      <c r="B151" s="234"/>
      <c r="C151" s="235"/>
      <c r="D151" s="225" t="s">
        <v>129</v>
      </c>
      <c r="E151" s="236" t="s">
        <v>1</v>
      </c>
      <c r="F151" s="237" t="s">
        <v>336</v>
      </c>
      <c r="G151" s="235"/>
      <c r="H151" s="238">
        <v>63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129</v>
      </c>
      <c r="AU151" s="244" t="s">
        <v>81</v>
      </c>
      <c r="AV151" s="14" t="s">
        <v>81</v>
      </c>
      <c r="AW151" s="14" t="s">
        <v>31</v>
      </c>
      <c r="AX151" s="14" t="s">
        <v>74</v>
      </c>
      <c r="AY151" s="244" t="s">
        <v>120</v>
      </c>
    </row>
    <row r="152" spans="1:65" s="14" customFormat="1" ht="22.5">
      <c r="B152" s="234"/>
      <c r="C152" s="235"/>
      <c r="D152" s="225" t="s">
        <v>129</v>
      </c>
      <c r="E152" s="236" t="s">
        <v>1</v>
      </c>
      <c r="F152" s="237" t="s">
        <v>337</v>
      </c>
      <c r="G152" s="235"/>
      <c r="H152" s="238">
        <v>14.616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129</v>
      </c>
      <c r="AU152" s="244" t="s">
        <v>81</v>
      </c>
      <c r="AV152" s="14" t="s">
        <v>81</v>
      </c>
      <c r="AW152" s="14" t="s">
        <v>31</v>
      </c>
      <c r="AX152" s="14" t="s">
        <v>74</v>
      </c>
      <c r="AY152" s="244" t="s">
        <v>120</v>
      </c>
    </row>
    <row r="153" spans="1:65" s="14" customFormat="1" ht="22.5">
      <c r="B153" s="234"/>
      <c r="C153" s="235"/>
      <c r="D153" s="225" t="s">
        <v>129</v>
      </c>
      <c r="E153" s="236" t="s">
        <v>1</v>
      </c>
      <c r="F153" s="237" t="s">
        <v>338</v>
      </c>
      <c r="G153" s="235"/>
      <c r="H153" s="238">
        <v>20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129</v>
      </c>
      <c r="AU153" s="244" t="s">
        <v>81</v>
      </c>
      <c r="AV153" s="14" t="s">
        <v>81</v>
      </c>
      <c r="AW153" s="14" t="s">
        <v>31</v>
      </c>
      <c r="AX153" s="14" t="s">
        <v>74</v>
      </c>
      <c r="AY153" s="244" t="s">
        <v>120</v>
      </c>
    </row>
    <row r="154" spans="1:65" s="15" customFormat="1" ht="11.25">
      <c r="B154" s="256"/>
      <c r="C154" s="257"/>
      <c r="D154" s="225" t="s">
        <v>129</v>
      </c>
      <c r="E154" s="258" t="s">
        <v>1</v>
      </c>
      <c r="F154" s="259" t="s">
        <v>151</v>
      </c>
      <c r="G154" s="257"/>
      <c r="H154" s="260">
        <v>161.126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129</v>
      </c>
      <c r="AU154" s="266" t="s">
        <v>81</v>
      </c>
      <c r="AV154" s="15" t="s">
        <v>127</v>
      </c>
      <c r="AW154" s="15" t="s">
        <v>31</v>
      </c>
      <c r="AX154" s="15" t="s">
        <v>79</v>
      </c>
      <c r="AY154" s="266" t="s">
        <v>120</v>
      </c>
    </row>
    <row r="155" spans="1:65" s="2" customFormat="1" ht="21.75" customHeight="1">
      <c r="A155" s="34"/>
      <c r="B155" s="35"/>
      <c r="C155" s="209" t="s">
        <v>162</v>
      </c>
      <c r="D155" s="209" t="s">
        <v>123</v>
      </c>
      <c r="E155" s="210" t="s">
        <v>339</v>
      </c>
      <c r="F155" s="211" t="s">
        <v>340</v>
      </c>
      <c r="G155" s="212" t="s">
        <v>135</v>
      </c>
      <c r="H155" s="213">
        <v>195.126</v>
      </c>
      <c r="I155" s="214"/>
      <c r="J155" s="215">
        <f>ROUND(I155*H155,2)</f>
        <v>0</v>
      </c>
      <c r="K155" s="216"/>
      <c r="L155" s="39"/>
      <c r="M155" s="217" t="s">
        <v>1</v>
      </c>
      <c r="N155" s="218" t="s">
        <v>39</v>
      </c>
      <c r="O155" s="7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1" t="s">
        <v>127</v>
      </c>
      <c r="AT155" s="221" t="s">
        <v>123</v>
      </c>
      <c r="AU155" s="221" t="s">
        <v>81</v>
      </c>
      <c r="AY155" s="17" t="s">
        <v>120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79</v>
      </c>
      <c r="BK155" s="222">
        <f>ROUND(I155*H155,2)</f>
        <v>0</v>
      </c>
      <c r="BL155" s="17" t="s">
        <v>127</v>
      </c>
      <c r="BM155" s="221" t="s">
        <v>341</v>
      </c>
    </row>
    <row r="156" spans="1:65" s="14" customFormat="1" ht="11.25">
      <c r="B156" s="234"/>
      <c r="C156" s="235"/>
      <c r="D156" s="225" t="s">
        <v>129</v>
      </c>
      <c r="E156" s="236" t="s">
        <v>1</v>
      </c>
      <c r="F156" s="237" t="s">
        <v>342</v>
      </c>
      <c r="G156" s="235"/>
      <c r="H156" s="238">
        <v>161.126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129</v>
      </c>
      <c r="AU156" s="244" t="s">
        <v>81</v>
      </c>
      <c r="AV156" s="14" t="s">
        <v>81</v>
      </c>
      <c r="AW156" s="14" t="s">
        <v>31</v>
      </c>
      <c r="AX156" s="14" t="s">
        <v>74</v>
      </c>
      <c r="AY156" s="244" t="s">
        <v>120</v>
      </c>
    </row>
    <row r="157" spans="1:65" s="14" customFormat="1" ht="11.25">
      <c r="B157" s="234"/>
      <c r="C157" s="235"/>
      <c r="D157" s="225" t="s">
        <v>129</v>
      </c>
      <c r="E157" s="236" t="s">
        <v>1</v>
      </c>
      <c r="F157" s="237" t="s">
        <v>343</v>
      </c>
      <c r="G157" s="235"/>
      <c r="H157" s="238">
        <v>34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129</v>
      </c>
      <c r="AU157" s="244" t="s">
        <v>81</v>
      </c>
      <c r="AV157" s="14" t="s">
        <v>81</v>
      </c>
      <c r="AW157" s="14" t="s">
        <v>31</v>
      </c>
      <c r="AX157" s="14" t="s">
        <v>74</v>
      </c>
      <c r="AY157" s="244" t="s">
        <v>120</v>
      </c>
    </row>
    <row r="158" spans="1:65" s="15" customFormat="1" ht="11.25">
      <c r="B158" s="256"/>
      <c r="C158" s="257"/>
      <c r="D158" s="225" t="s">
        <v>129</v>
      </c>
      <c r="E158" s="258" t="s">
        <v>1</v>
      </c>
      <c r="F158" s="259" t="s">
        <v>151</v>
      </c>
      <c r="G158" s="257"/>
      <c r="H158" s="260">
        <v>195.126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AT158" s="266" t="s">
        <v>129</v>
      </c>
      <c r="AU158" s="266" t="s">
        <v>81</v>
      </c>
      <c r="AV158" s="15" t="s">
        <v>127</v>
      </c>
      <c r="AW158" s="15" t="s">
        <v>31</v>
      </c>
      <c r="AX158" s="15" t="s">
        <v>79</v>
      </c>
      <c r="AY158" s="266" t="s">
        <v>120</v>
      </c>
    </row>
    <row r="159" spans="1:65" s="2" customFormat="1" ht="21.75" customHeight="1">
      <c r="A159" s="34"/>
      <c r="B159" s="35"/>
      <c r="C159" s="209" t="s">
        <v>168</v>
      </c>
      <c r="D159" s="209" t="s">
        <v>123</v>
      </c>
      <c r="E159" s="210" t="s">
        <v>344</v>
      </c>
      <c r="F159" s="211" t="s">
        <v>345</v>
      </c>
      <c r="G159" s="212" t="s">
        <v>135</v>
      </c>
      <c r="H159" s="213">
        <v>34</v>
      </c>
      <c r="I159" s="214"/>
      <c r="J159" s="215">
        <f>ROUND(I159*H159,2)</f>
        <v>0</v>
      </c>
      <c r="K159" s="216"/>
      <c r="L159" s="39"/>
      <c r="M159" s="217" t="s">
        <v>1</v>
      </c>
      <c r="N159" s="218" t="s">
        <v>39</v>
      </c>
      <c r="O159" s="7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1" t="s">
        <v>127</v>
      </c>
      <c r="AT159" s="221" t="s">
        <v>123</v>
      </c>
      <c r="AU159" s="221" t="s">
        <v>81</v>
      </c>
      <c r="AY159" s="17" t="s">
        <v>120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79</v>
      </c>
      <c r="BK159" s="222">
        <f>ROUND(I159*H159,2)</f>
        <v>0</v>
      </c>
      <c r="BL159" s="17" t="s">
        <v>127</v>
      </c>
      <c r="BM159" s="221" t="s">
        <v>346</v>
      </c>
    </row>
    <row r="160" spans="1:65" s="14" customFormat="1" ht="11.25">
      <c r="B160" s="234"/>
      <c r="C160" s="235"/>
      <c r="D160" s="225" t="s">
        <v>129</v>
      </c>
      <c r="E160" s="236" t="s">
        <v>1</v>
      </c>
      <c r="F160" s="237" t="s">
        <v>347</v>
      </c>
      <c r="G160" s="235"/>
      <c r="H160" s="238">
        <v>34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129</v>
      </c>
      <c r="AU160" s="244" t="s">
        <v>81</v>
      </c>
      <c r="AV160" s="14" t="s">
        <v>81</v>
      </c>
      <c r="AW160" s="14" t="s">
        <v>31</v>
      </c>
      <c r="AX160" s="14" t="s">
        <v>79</v>
      </c>
      <c r="AY160" s="244" t="s">
        <v>120</v>
      </c>
    </row>
    <row r="161" spans="1:65" s="2" customFormat="1" ht="16.5" customHeight="1">
      <c r="A161" s="34"/>
      <c r="B161" s="35"/>
      <c r="C161" s="209" t="s">
        <v>145</v>
      </c>
      <c r="D161" s="209" t="s">
        <v>123</v>
      </c>
      <c r="E161" s="210" t="s">
        <v>348</v>
      </c>
      <c r="F161" s="211" t="s">
        <v>349</v>
      </c>
      <c r="G161" s="212" t="s">
        <v>135</v>
      </c>
      <c r="H161" s="213">
        <v>161.126</v>
      </c>
      <c r="I161" s="214"/>
      <c r="J161" s="215">
        <f>ROUND(I161*H161,2)</f>
        <v>0</v>
      </c>
      <c r="K161" s="216"/>
      <c r="L161" s="39"/>
      <c r="M161" s="217" t="s">
        <v>1</v>
      </c>
      <c r="N161" s="218" t="s">
        <v>39</v>
      </c>
      <c r="O161" s="7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1" t="s">
        <v>127</v>
      </c>
      <c r="AT161" s="221" t="s">
        <v>123</v>
      </c>
      <c r="AU161" s="221" t="s">
        <v>81</v>
      </c>
      <c r="AY161" s="17" t="s">
        <v>120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79</v>
      </c>
      <c r="BK161" s="222">
        <f>ROUND(I161*H161,2)</f>
        <v>0</v>
      </c>
      <c r="BL161" s="17" t="s">
        <v>127</v>
      </c>
      <c r="BM161" s="221" t="s">
        <v>350</v>
      </c>
    </row>
    <row r="162" spans="1:65" s="14" customFormat="1" ht="11.25">
      <c r="B162" s="234"/>
      <c r="C162" s="235"/>
      <c r="D162" s="225" t="s">
        <v>129</v>
      </c>
      <c r="E162" s="236" t="s">
        <v>1</v>
      </c>
      <c r="F162" s="237" t="s">
        <v>351</v>
      </c>
      <c r="G162" s="235"/>
      <c r="H162" s="238">
        <v>161.126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129</v>
      </c>
      <c r="AU162" s="244" t="s">
        <v>81</v>
      </c>
      <c r="AV162" s="14" t="s">
        <v>81</v>
      </c>
      <c r="AW162" s="14" t="s">
        <v>31</v>
      </c>
      <c r="AX162" s="14" t="s">
        <v>79</v>
      </c>
      <c r="AY162" s="244" t="s">
        <v>120</v>
      </c>
    </row>
    <row r="163" spans="1:65" s="13" customFormat="1" ht="22.5">
      <c r="B163" s="223"/>
      <c r="C163" s="224"/>
      <c r="D163" s="225" t="s">
        <v>129</v>
      </c>
      <c r="E163" s="226" t="s">
        <v>1</v>
      </c>
      <c r="F163" s="227" t="s">
        <v>352</v>
      </c>
      <c r="G163" s="224"/>
      <c r="H163" s="226" t="s">
        <v>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129</v>
      </c>
      <c r="AU163" s="233" t="s">
        <v>81</v>
      </c>
      <c r="AV163" s="13" t="s">
        <v>79</v>
      </c>
      <c r="AW163" s="13" t="s">
        <v>31</v>
      </c>
      <c r="AX163" s="13" t="s">
        <v>74</v>
      </c>
      <c r="AY163" s="233" t="s">
        <v>120</v>
      </c>
    </row>
    <row r="164" spans="1:65" s="2" customFormat="1" ht="21.75" customHeight="1">
      <c r="A164" s="34"/>
      <c r="B164" s="35"/>
      <c r="C164" s="209" t="s">
        <v>181</v>
      </c>
      <c r="D164" s="209" t="s">
        <v>123</v>
      </c>
      <c r="E164" s="210" t="s">
        <v>353</v>
      </c>
      <c r="F164" s="211" t="s">
        <v>354</v>
      </c>
      <c r="G164" s="212" t="s">
        <v>144</v>
      </c>
      <c r="H164" s="213">
        <v>306.13900000000001</v>
      </c>
      <c r="I164" s="214"/>
      <c r="J164" s="215">
        <f>ROUND(I164*H164,2)</f>
        <v>0</v>
      </c>
      <c r="K164" s="216"/>
      <c r="L164" s="39"/>
      <c r="M164" s="217" t="s">
        <v>1</v>
      </c>
      <c r="N164" s="218" t="s">
        <v>39</v>
      </c>
      <c r="O164" s="7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1" t="s">
        <v>127</v>
      </c>
      <c r="AT164" s="221" t="s">
        <v>123</v>
      </c>
      <c r="AU164" s="221" t="s">
        <v>81</v>
      </c>
      <c r="AY164" s="17" t="s">
        <v>120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79</v>
      </c>
      <c r="BK164" s="222">
        <f>ROUND(I164*H164,2)</f>
        <v>0</v>
      </c>
      <c r="BL164" s="17" t="s">
        <v>127</v>
      </c>
      <c r="BM164" s="221" t="s">
        <v>355</v>
      </c>
    </row>
    <row r="165" spans="1:65" s="14" customFormat="1" ht="11.25">
      <c r="B165" s="234"/>
      <c r="C165" s="235"/>
      <c r="D165" s="225" t="s">
        <v>129</v>
      </c>
      <c r="E165" s="236" t="s">
        <v>1</v>
      </c>
      <c r="F165" s="237" t="s">
        <v>356</v>
      </c>
      <c r="G165" s="235"/>
      <c r="H165" s="238">
        <v>306.13900000000001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129</v>
      </c>
      <c r="AU165" s="244" t="s">
        <v>81</v>
      </c>
      <c r="AV165" s="14" t="s">
        <v>81</v>
      </c>
      <c r="AW165" s="14" t="s">
        <v>31</v>
      </c>
      <c r="AX165" s="14" t="s">
        <v>79</v>
      </c>
      <c r="AY165" s="244" t="s">
        <v>120</v>
      </c>
    </row>
    <row r="166" spans="1:65" s="2" customFormat="1" ht="21.75" customHeight="1">
      <c r="A166" s="34"/>
      <c r="B166" s="35"/>
      <c r="C166" s="209" t="s">
        <v>187</v>
      </c>
      <c r="D166" s="209" t="s">
        <v>123</v>
      </c>
      <c r="E166" s="210" t="s">
        <v>357</v>
      </c>
      <c r="F166" s="211" t="s">
        <v>358</v>
      </c>
      <c r="G166" s="212" t="s">
        <v>135</v>
      </c>
      <c r="H166" s="213">
        <v>8.0640000000000001</v>
      </c>
      <c r="I166" s="214"/>
      <c r="J166" s="215">
        <f>ROUND(I166*H166,2)</f>
        <v>0</v>
      </c>
      <c r="K166" s="216"/>
      <c r="L166" s="39"/>
      <c r="M166" s="217" t="s">
        <v>1</v>
      </c>
      <c r="N166" s="218" t="s">
        <v>39</v>
      </c>
      <c r="O166" s="7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1" t="s">
        <v>127</v>
      </c>
      <c r="AT166" s="221" t="s">
        <v>123</v>
      </c>
      <c r="AU166" s="221" t="s">
        <v>81</v>
      </c>
      <c r="AY166" s="17" t="s">
        <v>120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79</v>
      </c>
      <c r="BK166" s="222">
        <f>ROUND(I166*H166,2)</f>
        <v>0</v>
      </c>
      <c r="BL166" s="17" t="s">
        <v>127</v>
      </c>
      <c r="BM166" s="221" t="s">
        <v>359</v>
      </c>
    </row>
    <row r="167" spans="1:65" s="14" customFormat="1" ht="11.25">
      <c r="B167" s="234"/>
      <c r="C167" s="235"/>
      <c r="D167" s="225" t="s">
        <v>129</v>
      </c>
      <c r="E167" s="236" t="s">
        <v>1</v>
      </c>
      <c r="F167" s="237" t="s">
        <v>360</v>
      </c>
      <c r="G167" s="235"/>
      <c r="H167" s="238">
        <v>8.0640000000000001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129</v>
      </c>
      <c r="AU167" s="244" t="s">
        <v>81</v>
      </c>
      <c r="AV167" s="14" t="s">
        <v>81</v>
      </c>
      <c r="AW167" s="14" t="s">
        <v>31</v>
      </c>
      <c r="AX167" s="14" t="s">
        <v>79</v>
      </c>
      <c r="AY167" s="244" t="s">
        <v>120</v>
      </c>
    </row>
    <row r="168" spans="1:65" s="2" customFormat="1" ht="16.5" customHeight="1">
      <c r="A168" s="34"/>
      <c r="B168" s="35"/>
      <c r="C168" s="245" t="s">
        <v>192</v>
      </c>
      <c r="D168" s="245" t="s">
        <v>141</v>
      </c>
      <c r="E168" s="246" t="s">
        <v>361</v>
      </c>
      <c r="F168" s="247" t="s">
        <v>362</v>
      </c>
      <c r="G168" s="248" t="s">
        <v>144</v>
      </c>
      <c r="H168" s="249">
        <v>16.530999999999999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39</v>
      </c>
      <c r="O168" s="71"/>
      <c r="P168" s="219">
        <f>O168*H168</f>
        <v>0</v>
      </c>
      <c r="Q168" s="219">
        <v>1</v>
      </c>
      <c r="R168" s="219">
        <f>Q168*H168</f>
        <v>16.530999999999999</v>
      </c>
      <c r="S168" s="219">
        <v>0</v>
      </c>
      <c r="T168" s="22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1" t="s">
        <v>145</v>
      </c>
      <c r="AT168" s="221" t="s">
        <v>141</v>
      </c>
      <c r="AU168" s="221" t="s">
        <v>81</v>
      </c>
      <c r="AY168" s="17" t="s">
        <v>120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79</v>
      </c>
      <c r="BK168" s="222">
        <f>ROUND(I168*H168,2)</f>
        <v>0</v>
      </c>
      <c r="BL168" s="17" t="s">
        <v>127</v>
      </c>
      <c r="BM168" s="221" t="s">
        <v>363</v>
      </c>
    </row>
    <row r="169" spans="1:65" s="14" customFormat="1" ht="11.25">
      <c r="B169" s="234"/>
      <c r="C169" s="235"/>
      <c r="D169" s="225" t="s">
        <v>129</v>
      </c>
      <c r="E169" s="236" t="s">
        <v>1</v>
      </c>
      <c r="F169" s="237" t="s">
        <v>364</v>
      </c>
      <c r="G169" s="235"/>
      <c r="H169" s="238">
        <v>16.530999999999999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129</v>
      </c>
      <c r="AU169" s="244" t="s">
        <v>81</v>
      </c>
      <c r="AV169" s="14" t="s">
        <v>81</v>
      </c>
      <c r="AW169" s="14" t="s">
        <v>31</v>
      </c>
      <c r="AX169" s="14" t="s">
        <v>79</v>
      </c>
      <c r="AY169" s="244" t="s">
        <v>120</v>
      </c>
    </row>
    <row r="170" spans="1:65" s="2" customFormat="1" ht="21.75" customHeight="1">
      <c r="A170" s="34"/>
      <c r="B170" s="35"/>
      <c r="C170" s="209" t="s">
        <v>199</v>
      </c>
      <c r="D170" s="209" t="s">
        <v>123</v>
      </c>
      <c r="E170" s="210" t="s">
        <v>365</v>
      </c>
      <c r="F170" s="211" t="s">
        <v>366</v>
      </c>
      <c r="G170" s="212" t="s">
        <v>250</v>
      </c>
      <c r="H170" s="213">
        <v>170</v>
      </c>
      <c r="I170" s="214"/>
      <c r="J170" s="215">
        <f>ROUND(I170*H170,2)</f>
        <v>0</v>
      </c>
      <c r="K170" s="216"/>
      <c r="L170" s="39"/>
      <c r="M170" s="217" t="s">
        <v>1</v>
      </c>
      <c r="N170" s="218" t="s">
        <v>39</v>
      </c>
      <c r="O170" s="7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1" t="s">
        <v>127</v>
      </c>
      <c r="AT170" s="221" t="s">
        <v>123</v>
      </c>
      <c r="AU170" s="221" t="s">
        <v>81</v>
      </c>
      <c r="AY170" s="17" t="s">
        <v>120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79</v>
      </c>
      <c r="BK170" s="222">
        <f>ROUND(I170*H170,2)</f>
        <v>0</v>
      </c>
      <c r="BL170" s="17" t="s">
        <v>127</v>
      </c>
      <c r="BM170" s="221" t="s">
        <v>367</v>
      </c>
    </row>
    <row r="171" spans="1:65" s="14" customFormat="1" ht="11.25">
      <c r="B171" s="234"/>
      <c r="C171" s="235"/>
      <c r="D171" s="225" t="s">
        <v>129</v>
      </c>
      <c r="E171" s="236" t="s">
        <v>1</v>
      </c>
      <c r="F171" s="237" t="s">
        <v>368</v>
      </c>
      <c r="G171" s="235"/>
      <c r="H171" s="238">
        <v>170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129</v>
      </c>
      <c r="AU171" s="244" t="s">
        <v>81</v>
      </c>
      <c r="AV171" s="14" t="s">
        <v>81</v>
      </c>
      <c r="AW171" s="14" t="s">
        <v>31</v>
      </c>
      <c r="AX171" s="14" t="s">
        <v>79</v>
      </c>
      <c r="AY171" s="244" t="s">
        <v>120</v>
      </c>
    </row>
    <row r="172" spans="1:65" s="2" customFormat="1" ht="16.5" customHeight="1">
      <c r="A172" s="34"/>
      <c r="B172" s="35"/>
      <c r="C172" s="245" t="s">
        <v>208</v>
      </c>
      <c r="D172" s="245" t="s">
        <v>141</v>
      </c>
      <c r="E172" s="246" t="s">
        <v>369</v>
      </c>
      <c r="F172" s="247" t="s">
        <v>370</v>
      </c>
      <c r="G172" s="248" t="s">
        <v>371</v>
      </c>
      <c r="H172" s="249">
        <v>2.5499999999999998</v>
      </c>
      <c r="I172" s="250"/>
      <c r="J172" s="251">
        <f>ROUND(I172*H172,2)</f>
        <v>0</v>
      </c>
      <c r="K172" s="252"/>
      <c r="L172" s="253"/>
      <c r="M172" s="254" t="s">
        <v>1</v>
      </c>
      <c r="N172" s="255" t="s">
        <v>39</v>
      </c>
      <c r="O172" s="71"/>
      <c r="P172" s="219">
        <f>O172*H172</f>
        <v>0</v>
      </c>
      <c r="Q172" s="219">
        <v>1E-3</v>
      </c>
      <c r="R172" s="219">
        <f>Q172*H172</f>
        <v>2.5499999999999997E-3</v>
      </c>
      <c r="S172" s="219">
        <v>0</v>
      </c>
      <c r="T172" s="22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1" t="s">
        <v>145</v>
      </c>
      <c r="AT172" s="221" t="s">
        <v>141</v>
      </c>
      <c r="AU172" s="221" t="s">
        <v>81</v>
      </c>
      <c r="AY172" s="17" t="s">
        <v>120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79</v>
      </c>
      <c r="BK172" s="222">
        <f>ROUND(I172*H172,2)</f>
        <v>0</v>
      </c>
      <c r="BL172" s="17" t="s">
        <v>127</v>
      </c>
      <c r="BM172" s="221" t="s">
        <v>372</v>
      </c>
    </row>
    <row r="173" spans="1:65" s="14" customFormat="1" ht="11.25">
      <c r="B173" s="234"/>
      <c r="C173" s="235"/>
      <c r="D173" s="225" t="s">
        <v>129</v>
      </c>
      <c r="E173" s="236" t="s">
        <v>1</v>
      </c>
      <c r="F173" s="237" t="s">
        <v>373</v>
      </c>
      <c r="G173" s="235"/>
      <c r="H173" s="238">
        <v>170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129</v>
      </c>
      <c r="AU173" s="244" t="s">
        <v>81</v>
      </c>
      <c r="AV173" s="14" t="s">
        <v>81</v>
      </c>
      <c r="AW173" s="14" t="s">
        <v>31</v>
      </c>
      <c r="AX173" s="14" t="s">
        <v>74</v>
      </c>
      <c r="AY173" s="244" t="s">
        <v>120</v>
      </c>
    </row>
    <row r="174" spans="1:65" s="14" customFormat="1" ht="11.25">
      <c r="B174" s="234"/>
      <c r="C174" s="235"/>
      <c r="D174" s="225" t="s">
        <v>129</v>
      </c>
      <c r="E174" s="236" t="s">
        <v>1</v>
      </c>
      <c r="F174" s="237" t="s">
        <v>374</v>
      </c>
      <c r="G174" s="235"/>
      <c r="H174" s="238">
        <v>2.5499999999999998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129</v>
      </c>
      <c r="AU174" s="244" t="s">
        <v>81</v>
      </c>
      <c r="AV174" s="14" t="s">
        <v>81</v>
      </c>
      <c r="AW174" s="14" t="s">
        <v>31</v>
      </c>
      <c r="AX174" s="14" t="s">
        <v>79</v>
      </c>
      <c r="AY174" s="244" t="s">
        <v>120</v>
      </c>
    </row>
    <row r="175" spans="1:65" s="2" customFormat="1" ht="21.75" customHeight="1">
      <c r="A175" s="34"/>
      <c r="B175" s="35"/>
      <c r="C175" s="209" t="s">
        <v>215</v>
      </c>
      <c r="D175" s="209" t="s">
        <v>123</v>
      </c>
      <c r="E175" s="210" t="s">
        <v>375</v>
      </c>
      <c r="F175" s="211" t="s">
        <v>376</v>
      </c>
      <c r="G175" s="212" t="s">
        <v>250</v>
      </c>
      <c r="H175" s="213">
        <v>170</v>
      </c>
      <c r="I175" s="214"/>
      <c r="J175" s="215">
        <f>ROUND(I175*H175,2)</f>
        <v>0</v>
      </c>
      <c r="K175" s="216"/>
      <c r="L175" s="39"/>
      <c r="M175" s="217" t="s">
        <v>1</v>
      </c>
      <c r="N175" s="218" t="s">
        <v>39</v>
      </c>
      <c r="O175" s="7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1" t="s">
        <v>127</v>
      </c>
      <c r="AT175" s="221" t="s">
        <v>123</v>
      </c>
      <c r="AU175" s="221" t="s">
        <v>81</v>
      </c>
      <c r="AY175" s="17" t="s">
        <v>120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79</v>
      </c>
      <c r="BK175" s="222">
        <f>ROUND(I175*H175,2)</f>
        <v>0</v>
      </c>
      <c r="BL175" s="17" t="s">
        <v>127</v>
      </c>
      <c r="BM175" s="221" t="s">
        <v>377</v>
      </c>
    </row>
    <row r="176" spans="1:65" s="14" customFormat="1" ht="11.25">
      <c r="B176" s="234"/>
      <c r="C176" s="235"/>
      <c r="D176" s="225" t="s">
        <v>129</v>
      </c>
      <c r="E176" s="236" t="s">
        <v>1</v>
      </c>
      <c r="F176" s="237" t="s">
        <v>368</v>
      </c>
      <c r="G176" s="235"/>
      <c r="H176" s="238">
        <v>170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129</v>
      </c>
      <c r="AU176" s="244" t="s">
        <v>81</v>
      </c>
      <c r="AV176" s="14" t="s">
        <v>81</v>
      </c>
      <c r="AW176" s="14" t="s">
        <v>31</v>
      </c>
      <c r="AX176" s="14" t="s">
        <v>79</v>
      </c>
      <c r="AY176" s="244" t="s">
        <v>120</v>
      </c>
    </row>
    <row r="177" spans="1:65" s="2" customFormat="1" ht="16.5" customHeight="1">
      <c r="A177" s="34"/>
      <c r="B177" s="35"/>
      <c r="C177" s="209" t="s">
        <v>8</v>
      </c>
      <c r="D177" s="209" t="s">
        <v>123</v>
      </c>
      <c r="E177" s="210" t="s">
        <v>378</v>
      </c>
      <c r="F177" s="211" t="s">
        <v>379</v>
      </c>
      <c r="G177" s="212" t="s">
        <v>250</v>
      </c>
      <c r="H177" s="213">
        <v>170</v>
      </c>
      <c r="I177" s="214"/>
      <c r="J177" s="215">
        <f>ROUND(I177*H177,2)</f>
        <v>0</v>
      </c>
      <c r="K177" s="216"/>
      <c r="L177" s="39"/>
      <c r="M177" s="217" t="s">
        <v>1</v>
      </c>
      <c r="N177" s="218" t="s">
        <v>39</v>
      </c>
      <c r="O177" s="7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1" t="s">
        <v>127</v>
      </c>
      <c r="AT177" s="221" t="s">
        <v>123</v>
      </c>
      <c r="AU177" s="221" t="s">
        <v>81</v>
      </c>
      <c r="AY177" s="17" t="s">
        <v>120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79</v>
      </c>
      <c r="BK177" s="222">
        <f>ROUND(I177*H177,2)</f>
        <v>0</v>
      </c>
      <c r="BL177" s="17" t="s">
        <v>127</v>
      </c>
      <c r="BM177" s="221" t="s">
        <v>380</v>
      </c>
    </row>
    <row r="178" spans="1:65" s="14" customFormat="1" ht="11.25">
      <c r="B178" s="234"/>
      <c r="C178" s="235"/>
      <c r="D178" s="225" t="s">
        <v>129</v>
      </c>
      <c r="E178" s="236" t="s">
        <v>1</v>
      </c>
      <c r="F178" s="237" t="s">
        <v>368</v>
      </c>
      <c r="G178" s="235"/>
      <c r="H178" s="238">
        <v>170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129</v>
      </c>
      <c r="AU178" s="244" t="s">
        <v>81</v>
      </c>
      <c r="AV178" s="14" t="s">
        <v>81</v>
      </c>
      <c r="AW178" s="14" t="s">
        <v>31</v>
      </c>
      <c r="AX178" s="14" t="s">
        <v>79</v>
      </c>
      <c r="AY178" s="244" t="s">
        <v>120</v>
      </c>
    </row>
    <row r="179" spans="1:65" s="2" customFormat="1" ht="16.5" customHeight="1">
      <c r="A179" s="34"/>
      <c r="B179" s="35"/>
      <c r="C179" s="209" t="s">
        <v>226</v>
      </c>
      <c r="D179" s="209" t="s">
        <v>123</v>
      </c>
      <c r="E179" s="210" t="s">
        <v>381</v>
      </c>
      <c r="F179" s="211" t="s">
        <v>382</v>
      </c>
      <c r="G179" s="212" t="s">
        <v>135</v>
      </c>
      <c r="H179" s="213">
        <v>0.51</v>
      </c>
      <c r="I179" s="214"/>
      <c r="J179" s="215">
        <f>ROUND(I179*H179,2)</f>
        <v>0</v>
      </c>
      <c r="K179" s="216"/>
      <c r="L179" s="39"/>
      <c r="M179" s="217" t="s">
        <v>1</v>
      </c>
      <c r="N179" s="218" t="s">
        <v>39</v>
      </c>
      <c r="O179" s="7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1" t="s">
        <v>127</v>
      </c>
      <c r="AT179" s="221" t="s">
        <v>123</v>
      </c>
      <c r="AU179" s="221" t="s">
        <v>81</v>
      </c>
      <c r="AY179" s="17" t="s">
        <v>120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79</v>
      </c>
      <c r="BK179" s="222">
        <f>ROUND(I179*H179,2)</f>
        <v>0</v>
      </c>
      <c r="BL179" s="17" t="s">
        <v>127</v>
      </c>
      <c r="BM179" s="221" t="s">
        <v>383</v>
      </c>
    </row>
    <row r="180" spans="1:65" s="14" customFormat="1" ht="11.25">
      <c r="B180" s="234"/>
      <c r="C180" s="235"/>
      <c r="D180" s="225" t="s">
        <v>129</v>
      </c>
      <c r="E180" s="236" t="s">
        <v>1</v>
      </c>
      <c r="F180" s="237" t="s">
        <v>384</v>
      </c>
      <c r="G180" s="235"/>
      <c r="H180" s="238">
        <v>0.51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129</v>
      </c>
      <c r="AU180" s="244" t="s">
        <v>81</v>
      </c>
      <c r="AV180" s="14" t="s">
        <v>81</v>
      </c>
      <c r="AW180" s="14" t="s">
        <v>31</v>
      </c>
      <c r="AX180" s="14" t="s">
        <v>79</v>
      </c>
      <c r="AY180" s="244" t="s">
        <v>120</v>
      </c>
    </row>
    <row r="181" spans="1:65" s="2" customFormat="1" ht="21.75" customHeight="1">
      <c r="A181" s="34"/>
      <c r="B181" s="35"/>
      <c r="C181" s="209" t="s">
        <v>232</v>
      </c>
      <c r="D181" s="209" t="s">
        <v>123</v>
      </c>
      <c r="E181" s="210" t="s">
        <v>385</v>
      </c>
      <c r="F181" s="211" t="s">
        <v>386</v>
      </c>
      <c r="G181" s="212" t="s">
        <v>135</v>
      </c>
      <c r="H181" s="213">
        <v>4.59</v>
      </c>
      <c r="I181" s="214"/>
      <c r="J181" s="215">
        <f>ROUND(I181*H181,2)</f>
        <v>0</v>
      </c>
      <c r="K181" s="216"/>
      <c r="L181" s="39"/>
      <c r="M181" s="217" t="s">
        <v>1</v>
      </c>
      <c r="N181" s="218" t="s">
        <v>39</v>
      </c>
      <c r="O181" s="7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1" t="s">
        <v>127</v>
      </c>
      <c r="AT181" s="221" t="s">
        <v>123</v>
      </c>
      <c r="AU181" s="221" t="s">
        <v>81</v>
      </c>
      <c r="AY181" s="17" t="s">
        <v>120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79</v>
      </c>
      <c r="BK181" s="222">
        <f>ROUND(I181*H181,2)</f>
        <v>0</v>
      </c>
      <c r="BL181" s="17" t="s">
        <v>127</v>
      </c>
      <c r="BM181" s="221" t="s">
        <v>387</v>
      </c>
    </row>
    <row r="182" spans="1:65" s="14" customFormat="1" ht="11.25">
      <c r="B182" s="234"/>
      <c r="C182" s="235"/>
      <c r="D182" s="225" t="s">
        <v>129</v>
      </c>
      <c r="E182" s="236" t="s">
        <v>1</v>
      </c>
      <c r="F182" s="237" t="s">
        <v>388</v>
      </c>
      <c r="G182" s="235"/>
      <c r="H182" s="238">
        <v>4.59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129</v>
      </c>
      <c r="AU182" s="244" t="s">
        <v>81</v>
      </c>
      <c r="AV182" s="14" t="s">
        <v>81</v>
      </c>
      <c r="AW182" s="14" t="s">
        <v>31</v>
      </c>
      <c r="AX182" s="14" t="s">
        <v>79</v>
      </c>
      <c r="AY182" s="244" t="s">
        <v>120</v>
      </c>
    </row>
    <row r="183" spans="1:65" s="12" customFormat="1" ht="22.9" customHeight="1">
      <c r="B183" s="193"/>
      <c r="C183" s="194"/>
      <c r="D183" s="195" t="s">
        <v>73</v>
      </c>
      <c r="E183" s="207" t="s">
        <v>81</v>
      </c>
      <c r="F183" s="207" t="s">
        <v>389</v>
      </c>
      <c r="G183" s="194"/>
      <c r="H183" s="194"/>
      <c r="I183" s="197"/>
      <c r="J183" s="208">
        <f>BK183</f>
        <v>0</v>
      </c>
      <c r="K183" s="194"/>
      <c r="L183" s="199"/>
      <c r="M183" s="200"/>
      <c r="N183" s="201"/>
      <c r="O183" s="201"/>
      <c r="P183" s="202">
        <f>SUM(P184:P196)</f>
        <v>0</v>
      </c>
      <c r="Q183" s="201"/>
      <c r="R183" s="202">
        <f>SUM(R184:R196)</f>
        <v>5.8369072260000001</v>
      </c>
      <c r="S183" s="201"/>
      <c r="T183" s="203">
        <f>SUM(T184:T196)</f>
        <v>0</v>
      </c>
      <c r="AR183" s="204" t="s">
        <v>79</v>
      </c>
      <c r="AT183" s="205" t="s">
        <v>73</v>
      </c>
      <c r="AU183" s="205" t="s">
        <v>79</v>
      </c>
      <c r="AY183" s="204" t="s">
        <v>120</v>
      </c>
      <c r="BK183" s="206">
        <f>SUM(BK184:BK196)</f>
        <v>0</v>
      </c>
    </row>
    <row r="184" spans="1:65" s="2" customFormat="1" ht="33" customHeight="1">
      <c r="A184" s="34"/>
      <c r="B184" s="35"/>
      <c r="C184" s="209" t="s">
        <v>236</v>
      </c>
      <c r="D184" s="209" t="s">
        <v>123</v>
      </c>
      <c r="E184" s="210" t="s">
        <v>390</v>
      </c>
      <c r="F184" s="211" t="s">
        <v>391</v>
      </c>
      <c r="G184" s="212" t="s">
        <v>175</v>
      </c>
      <c r="H184" s="213">
        <v>20.2</v>
      </c>
      <c r="I184" s="214"/>
      <c r="J184" s="215">
        <f>ROUND(I184*H184,2)</f>
        <v>0</v>
      </c>
      <c r="K184" s="216"/>
      <c r="L184" s="39"/>
      <c r="M184" s="217" t="s">
        <v>1</v>
      </c>
      <c r="N184" s="218" t="s">
        <v>39</v>
      </c>
      <c r="O184" s="71"/>
      <c r="P184" s="219">
        <f>O184*H184</f>
        <v>0</v>
      </c>
      <c r="Q184" s="219">
        <v>0.28713840000000002</v>
      </c>
      <c r="R184" s="219">
        <f>Q184*H184</f>
        <v>5.8001956799999999</v>
      </c>
      <c r="S184" s="219">
        <v>0</v>
      </c>
      <c r="T184" s="22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1" t="s">
        <v>127</v>
      </c>
      <c r="AT184" s="221" t="s">
        <v>123</v>
      </c>
      <c r="AU184" s="221" t="s">
        <v>81</v>
      </c>
      <c r="AY184" s="17" t="s">
        <v>120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79</v>
      </c>
      <c r="BK184" s="222">
        <f>ROUND(I184*H184,2)</f>
        <v>0</v>
      </c>
      <c r="BL184" s="17" t="s">
        <v>127</v>
      </c>
      <c r="BM184" s="221" t="s">
        <v>392</v>
      </c>
    </row>
    <row r="185" spans="1:65" s="13" customFormat="1" ht="11.25">
      <c r="B185" s="223"/>
      <c r="C185" s="224"/>
      <c r="D185" s="225" t="s">
        <v>129</v>
      </c>
      <c r="E185" s="226" t="s">
        <v>1</v>
      </c>
      <c r="F185" s="227" t="s">
        <v>393</v>
      </c>
      <c r="G185" s="224"/>
      <c r="H185" s="226" t="s">
        <v>1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129</v>
      </c>
      <c r="AU185" s="233" t="s">
        <v>81</v>
      </c>
      <c r="AV185" s="13" t="s">
        <v>79</v>
      </c>
      <c r="AW185" s="13" t="s">
        <v>31</v>
      </c>
      <c r="AX185" s="13" t="s">
        <v>74</v>
      </c>
      <c r="AY185" s="233" t="s">
        <v>120</v>
      </c>
    </row>
    <row r="186" spans="1:65" s="14" customFormat="1" ht="11.25">
      <c r="B186" s="234"/>
      <c r="C186" s="235"/>
      <c r="D186" s="225" t="s">
        <v>129</v>
      </c>
      <c r="E186" s="236" t="s">
        <v>1</v>
      </c>
      <c r="F186" s="237" t="s">
        <v>394</v>
      </c>
      <c r="G186" s="235"/>
      <c r="H186" s="238">
        <v>20.2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129</v>
      </c>
      <c r="AU186" s="244" t="s">
        <v>81</v>
      </c>
      <c r="AV186" s="14" t="s">
        <v>81</v>
      </c>
      <c r="AW186" s="14" t="s">
        <v>31</v>
      </c>
      <c r="AX186" s="14" t="s">
        <v>79</v>
      </c>
      <c r="AY186" s="244" t="s">
        <v>120</v>
      </c>
    </row>
    <row r="187" spans="1:65" s="2" customFormat="1" ht="16.5" customHeight="1">
      <c r="A187" s="34"/>
      <c r="B187" s="35"/>
      <c r="C187" s="209" t="s">
        <v>243</v>
      </c>
      <c r="D187" s="209" t="s">
        <v>123</v>
      </c>
      <c r="E187" s="210" t="s">
        <v>395</v>
      </c>
      <c r="F187" s="211" t="s">
        <v>396</v>
      </c>
      <c r="G187" s="212" t="s">
        <v>250</v>
      </c>
      <c r="H187" s="213">
        <v>7.32</v>
      </c>
      <c r="I187" s="214"/>
      <c r="J187" s="215">
        <f>ROUND(I187*H187,2)</f>
        <v>0</v>
      </c>
      <c r="K187" s="216"/>
      <c r="L187" s="39"/>
      <c r="M187" s="217" t="s">
        <v>1</v>
      </c>
      <c r="N187" s="218" t="s">
        <v>39</v>
      </c>
      <c r="O187" s="71"/>
      <c r="P187" s="219">
        <f>O187*H187</f>
        <v>0</v>
      </c>
      <c r="Q187" s="219">
        <v>9.8999999999999994E-5</v>
      </c>
      <c r="R187" s="219">
        <f>Q187*H187</f>
        <v>7.2468000000000001E-4</v>
      </c>
      <c r="S187" s="219">
        <v>0</v>
      </c>
      <c r="T187" s="22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1" t="s">
        <v>127</v>
      </c>
      <c r="AT187" s="221" t="s">
        <v>123</v>
      </c>
      <c r="AU187" s="221" t="s">
        <v>81</v>
      </c>
      <c r="AY187" s="17" t="s">
        <v>120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79</v>
      </c>
      <c r="BK187" s="222">
        <f>ROUND(I187*H187,2)</f>
        <v>0</v>
      </c>
      <c r="BL187" s="17" t="s">
        <v>127</v>
      </c>
      <c r="BM187" s="221" t="s">
        <v>397</v>
      </c>
    </row>
    <row r="188" spans="1:65" s="14" customFormat="1" ht="11.25">
      <c r="B188" s="234"/>
      <c r="C188" s="235"/>
      <c r="D188" s="225" t="s">
        <v>129</v>
      </c>
      <c r="E188" s="236" t="s">
        <v>1</v>
      </c>
      <c r="F188" s="237" t="s">
        <v>398</v>
      </c>
      <c r="G188" s="235"/>
      <c r="H188" s="238">
        <v>7.32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129</v>
      </c>
      <c r="AU188" s="244" t="s">
        <v>81</v>
      </c>
      <c r="AV188" s="14" t="s">
        <v>81</v>
      </c>
      <c r="AW188" s="14" t="s">
        <v>31</v>
      </c>
      <c r="AX188" s="14" t="s">
        <v>79</v>
      </c>
      <c r="AY188" s="244" t="s">
        <v>120</v>
      </c>
    </row>
    <row r="189" spans="1:65" s="2" customFormat="1" ht="21.75" customHeight="1">
      <c r="A189" s="34"/>
      <c r="B189" s="35"/>
      <c r="C189" s="209" t="s">
        <v>247</v>
      </c>
      <c r="D189" s="209" t="s">
        <v>123</v>
      </c>
      <c r="E189" s="210" t="s">
        <v>399</v>
      </c>
      <c r="F189" s="211" t="s">
        <v>400</v>
      </c>
      <c r="G189" s="212" t="s">
        <v>175</v>
      </c>
      <c r="H189" s="213">
        <v>201</v>
      </c>
      <c r="I189" s="214"/>
      <c r="J189" s="215">
        <f>ROUND(I189*H189,2)</f>
        <v>0</v>
      </c>
      <c r="K189" s="216"/>
      <c r="L189" s="39"/>
      <c r="M189" s="217" t="s">
        <v>1</v>
      </c>
      <c r="N189" s="218" t="s">
        <v>39</v>
      </c>
      <c r="O189" s="71"/>
      <c r="P189" s="219">
        <f>O189*H189</f>
        <v>0</v>
      </c>
      <c r="Q189" s="219">
        <v>1.4098999999999999E-4</v>
      </c>
      <c r="R189" s="219">
        <f>Q189*H189</f>
        <v>2.8338989999999998E-2</v>
      </c>
      <c r="S189" s="219">
        <v>0</v>
      </c>
      <c r="T189" s="22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1" t="s">
        <v>127</v>
      </c>
      <c r="AT189" s="221" t="s">
        <v>123</v>
      </c>
      <c r="AU189" s="221" t="s">
        <v>81</v>
      </c>
      <c r="AY189" s="17" t="s">
        <v>120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79</v>
      </c>
      <c r="BK189" s="222">
        <f>ROUND(I189*H189,2)</f>
        <v>0</v>
      </c>
      <c r="BL189" s="17" t="s">
        <v>127</v>
      </c>
      <c r="BM189" s="221" t="s">
        <v>401</v>
      </c>
    </row>
    <row r="190" spans="1:65" s="14" customFormat="1" ht="11.25">
      <c r="B190" s="234"/>
      <c r="C190" s="235"/>
      <c r="D190" s="225" t="s">
        <v>129</v>
      </c>
      <c r="E190" s="236" t="s">
        <v>1</v>
      </c>
      <c r="F190" s="237" t="s">
        <v>402</v>
      </c>
      <c r="G190" s="235"/>
      <c r="H190" s="238">
        <v>201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129</v>
      </c>
      <c r="AU190" s="244" t="s">
        <v>81</v>
      </c>
      <c r="AV190" s="14" t="s">
        <v>81</v>
      </c>
      <c r="AW190" s="14" t="s">
        <v>31</v>
      </c>
      <c r="AX190" s="14" t="s">
        <v>79</v>
      </c>
      <c r="AY190" s="244" t="s">
        <v>120</v>
      </c>
    </row>
    <row r="191" spans="1:65" s="2" customFormat="1" ht="21.75" customHeight="1">
      <c r="A191" s="34"/>
      <c r="B191" s="35"/>
      <c r="C191" s="209" t="s">
        <v>7</v>
      </c>
      <c r="D191" s="209" t="s">
        <v>123</v>
      </c>
      <c r="E191" s="210" t="s">
        <v>403</v>
      </c>
      <c r="F191" s="211" t="s">
        <v>404</v>
      </c>
      <c r="G191" s="212" t="s">
        <v>175</v>
      </c>
      <c r="H191" s="213">
        <v>28.2</v>
      </c>
      <c r="I191" s="214"/>
      <c r="J191" s="215">
        <f>ROUND(I191*H191,2)</f>
        <v>0</v>
      </c>
      <c r="K191" s="216"/>
      <c r="L191" s="39"/>
      <c r="M191" s="217" t="s">
        <v>1</v>
      </c>
      <c r="N191" s="218" t="s">
        <v>39</v>
      </c>
      <c r="O191" s="71"/>
      <c r="P191" s="219">
        <f>O191*H191</f>
        <v>0</v>
      </c>
      <c r="Q191" s="219">
        <v>2.0417999999999999E-4</v>
      </c>
      <c r="R191" s="219">
        <f>Q191*H191</f>
        <v>5.7578759999999994E-3</v>
      </c>
      <c r="S191" s="219">
        <v>0</v>
      </c>
      <c r="T191" s="22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1" t="s">
        <v>127</v>
      </c>
      <c r="AT191" s="221" t="s">
        <v>123</v>
      </c>
      <c r="AU191" s="221" t="s">
        <v>81</v>
      </c>
      <c r="AY191" s="17" t="s">
        <v>120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79</v>
      </c>
      <c r="BK191" s="222">
        <f>ROUND(I191*H191,2)</f>
        <v>0</v>
      </c>
      <c r="BL191" s="17" t="s">
        <v>127</v>
      </c>
      <c r="BM191" s="221" t="s">
        <v>405</v>
      </c>
    </row>
    <row r="192" spans="1:65" s="14" customFormat="1" ht="11.25">
      <c r="B192" s="234"/>
      <c r="C192" s="235"/>
      <c r="D192" s="225" t="s">
        <v>129</v>
      </c>
      <c r="E192" s="236" t="s">
        <v>1</v>
      </c>
      <c r="F192" s="237" t="s">
        <v>406</v>
      </c>
      <c r="G192" s="235"/>
      <c r="H192" s="238">
        <v>28.2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129</v>
      </c>
      <c r="AU192" s="244" t="s">
        <v>81</v>
      </c>
      <c r="AV192" s="14" t="s">
        <v>81</v>
      </c>
      <c r="AW192" s="14" t="s">
        <v>31</v>
      </c>
      <c r="AX192" s="14" t="s">
        <v>79</v>
      </c>
      <c r="AY192" s="244" t="s">
        <v>120</v>
      </c>
    </row>
    <row r="193" spans="1:65" s="2" customFormat="1" ht="16.5" customHeight="1">
      <c r="A193" s="34"/>
      <c r="B193" s="35"/>
      <c r="C193" s="209" t="s">
        <v>261</v>
      </c>
      <c r="D193" s="209" t="s">
        <v>123</v>
      </c>
      <c r="E193" s="210" t="s">
        <v>407</v>
      </c>
      <c r="F193" s="211" t="s">
        <v>408</v>
      </c>
      <c r="G193" s="212" t="s">
        <v>135</v>
      </c>
      <c r="H193" s="213">
        <v>10.35</v>
      </c>
      <c r="I193" s="214"/>
      <c r="J193" s="215">
        <f>ROUND(I193*H193,2)</f>
        <v>0</v>
      </c>
      <c r="K193" s="216"/>
      <c r="L193" s="39"/>
      <c r="M193" s="217" t="s">
        <v>1</v>
      </c>
      <c r="N193" s="218" t="s">
        <v>39</v>
      </c>
      <c r="O193" s="71"/>
      <c r="P193" s="219">
        <f>O193*H193</f>
        <v>0</v>
      </c>
      <c r="Q193" s="219">
        <v>1.3999999999999999E-4</v>
      </c>
      <c r="R193" s="219">
        <f>Q193*H193</f>
        <v>1.4489999999999998E-3</v>
      </c>
      <c r="S193" s="219">
        <v>0</v>
      </c>
      <c r="T193" s="22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1" t="s">
        <v>127</v>
      </c>
      <c r="AT193" s="221" t="s">
        <v>123</v>
      </c>
      <c r="AU193" s="221" t="s">
        <v>81</v>
      </c>
      <c r="AY193" s="17" t="s">
        <v>120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79</v>
      </c>
      <c r="BK193" s="222">
        <f>ROUND(I193*H193,2)</f>
        <v>0</v>
      </c>
      <c r="BL193" s="17" t="s">
        <v>127</v>
      </c>
      <c r="BM193" s="221" t="s">
        <v>409</v>
      </c>
    </row>
    <row r="194" spans="1:65" s="14" customFormat="1" ht="11.25">
      <c r="B194" s="234"/>
      <c r="C194" s="235"/>
      <c r="D194" s="225" t="s">
        <v>129</v>
      </c>
      <c r="E194" s="236" t="s">
        <v>1</v>
      </c>
      <c r="F194" s="237" t="s">
        <v>410</v>
      </c>
      <c r="G194" s="235"/>
      <c r="H194" s="238">
        <v>10.35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129</v>
      </c>
      <c r="AU194" s="244" t="s">
        <v>81</v>
      </c>
      <c r="AV194" s="14" t="s">
        <v>81</v>
      </c>
      <c r="AW194" s="14" t="s">
        <v>31</v>
      </c>
      <c r="AX194" s="14" t="s">
        <v>79</v>
      </c>
      <c r="AY194" s="244" t="s">
        <v>120</v>
      </c>
    </row>
    <row r="195" spans="1:65" s="2" customFormat="1" ht="21.75" customHeight="1">
      <c r="A195" s="34"/>
      <c r="B195" s="35"/>
      <c r="C195" s="209" t="s">
        <v>272</v>
      </c>
      <c r="D195" s="209" t="s">
        <v>123</v>
      </c>
      <c r="E195" s="210" t="s">
        <v>411</v>
      </c>
      <c r="F195" s="211" t="s">
        <v>412</v>
      </c>
      <c r="G195" s="212" t="s">
        <v>135</v>
      </c>
      <c r="H195" s="213">
        <v>7.35</v>
      </c>
      <c r="I195" s="214"/>
      <c r="J195" s="215">
        <f>ROUND(I195*H195,2)</f>
        <v>0</v>
      </c>
      <c r="K195" s="216"/>
      <c r="L195" s="39"/>
      <c r="M195" s="217" t="s">
        <v>1</v>
      </c>
      <c r="N195" s="218" t="s">
        <v>39</v>
      </c>
      <c r="O195" s="71"/>
      <c r="P195" s="219">
        <f>O195*H195</f>
        <v>0</v>
      </c>
      <c r="Q195" s="219">
        <v>6.0000000000000002E-5</v>
      </c>
      <c r="R195" s="219">
        <f>Q195*H195</f>
        <v>4.4099999999999999E-4</v>
      </c>
      <c r="S195" s="219">
        <v>0</v>
      </c>
      <c r="T195" s="22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1" t="s">
        <v>127</v>
      </c>
      <c r="AT195" s="221" t="s">
        <v>123</v>
      </c>
      <c r="AU195" s="221" t="s">
        <v>81</v>
      </c>
      <c r="AY195" s="17" t="s">
        <v>120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79</v>
      </c>
      <c r="BK195" s="222">
        <f>ROUND(I195*H195,2)</f>
        <v>0</v>
      </c>
      <c r="BL195" s="17" t="s">
        <v>127</v>
      </c>
      <c r="BM195" s="221" t="s">
        <v>413</v>
      </c>
    </row>
    <row r="196" spans="1:65" s="14" customFormat="1" ht="11.25">
      <c r="B196" s="234"/>
      <c r="C196" s="235"/>
      <c r="D196" s="225" t="s">
        <v>129</v>
      </c>
      <c r="E196" s="236" t="s">
        <v>1</v>
      </c>
      <c r="F196" s="237" t="s">
        <v>414</v>
      </c>
      <c r="G196" s="235"/>
      <c r="H196" s="238">
        <v>7.35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129</v>
      </c>
      <c r="AU196" s="244" t="s">
        <v>81</v>
      </c>
      <c r="AV196" s="14" t="s">
        <v>81</v>
      </c>
      <c r="AW196" s="14" t="s">
        <v>31</v>
      </c>
      <c r="AX196" s="14" t="s">
        <v>79</v>
      </c>
      <c r="AY196" s="244" t="s">
        <v>120</v>
      </c>
    </row>
    <row r="197" spans="1:65" s="12" customFormat="1" ht="22.9" customHeight="1">
      <c r="B197" s="193"/>
      <c r="C197" s="194"/>
      <c r="D197" s="195" t="s">
        <v>73</v>
      </c>
      <c r="E197" s="207" t="s">
        <v>140</v>
      </c>
      <c r="F197" s="207" t="s">
        <v>415</v>
      </c>
      <c r="G197" s="194"/>
      <c r="H197" s="194"/>
      <c r="I197" s="197"/>
      <c r="J197" s="208">
        <f>BK197</f>
        <v>0</v>
      </c>
      <c r="K197" s="194"/>
      <c r="L197" s="199"/>
      <c r="M197" s="200"/>
      <c r="N197" s="201"/>
      <c r="O197" s="201"/>
      <c r="P197" s="202">
        <f>SUM(P198:P212)</f>
        <v>0</v>
      </c>
      <c r="Q197" s="201"/>
      <c r="R197" s="202">
        <f>SUM(R198:R212)</f>
        <v>19.551504296800001</v>
      </c>
      <c r="S197" s="201"/>
      <c r="T197" s="203">
        <f>SUM(T198:T212)</f>
        <v>0</v>
      </c>
      <c r="AR197" s="204" t="s">
        <v>79</v>
      </c>
      <c r="AT197" s="205" t="s">
        <v>73</v>
      </c>
      <c r="AU197" s="205" t="s">
        <v>79</v>
      </c>
      <c r="AY197" s="204" t="s">
        <v>120</v>
      </c>
      <c r="BK197" s="206">
        <f>SUM(BK198:BK212)</f>
        <v>0</v>
      </c>
    </row>
    <row r="198" spans="1:65" s="2" customFormat="1" ht="16.5" customHeight="1">
      <c r="A198" s="34"/>
      <c r="B198" s="35"/>
      <c r="C198" s="209" t="s">
        <v>280</v>
      </c>
      <c r="D198" s="209" t="s">
        <v>123</v>
      </c>
      <c r="E198" s="210" t="s">
        <v>416</v>
      </c>
      <c r="F198" s="211" t="s">
        <v>417</v>
      </c>
      <c r="G198" s="212" t="s">
        <v>135</v>
      </c>
      <c r="H198" s="213">
        <v>1.48</v>
      </c>
      <c r="I198" s="214"/>
      <c r="J198" s="215">
        <f>ROUND(I198*H198,2)</f>
        <v>0</v>
      </c>
      <c r="K198" s="216"/>
      <c r="L198" s="39"/>
      <c r="M198" s="217" t="s">
        <v>1</v>
      </c>
      <c r="N198" s="218" t="s">
        <v>39</v>
      </c>
      <c r="O198" s="71"/>
      <c r="P198" s="219">
        <f>O198*H198</f>
        <v>0</v>
      </c>
      <c r="Q198" s="219">
        <v>2.4778600000000002</v>
      </c>
      <c r="R198" s="219">
        <f>Q198*H198</f>
        <v>3.6672328000000003</v>
      </c>
      <c r="S198" s="219">
        <v>0</v>
      </c>
      <c r="T198" s="22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1" t="s">
        <v>127</v>
      </c>
      <c r="AT198" s="221" t="s">
        <v>123</v>
      </c>
      <c r="AU198" s="221" t="s">
        <v>81</v>
      </c>
      <c r="AY198" s="17" t="s">
        <v>120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79</v>
      </c>
      <c r="BK198" s="222">
        <f>ROUND(I198*H198,2)</f>
        <v>0</v>
      </c>
      <c r="BL198" s="17" t="s">
        <v>127</v>
      </c>
      <c r="BM198" s="221" t="s">
        <v>418</v>
      </c>
    </row>
    <row r="199" spans="1:65" s="14" customFormat="1" ht="11.25">
      <c r="B199" s="234"/>
      <c r="C199" s="235"/>
      <c r="D199" s="225" t="s">
        <v>129</v>
      </c>
      <c r="E199" s="236" t="s">
        <v>1</v>
      </c>
      <c r="F199" s="237" t="s">
        <v>419</v>
      </c>
      <c r="G199" s="235"/>
      <c r="H199" s="238">
        <v>1.48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129</v>
      </c>
      <c r="AU199" s="244" t="s">
        <v>81</v>
      </c>
      <c r="AV199" s="14" t="s">
        <v>81</v>
      </c>
      <c r="AW199" s="14" t="s">
        <v>31</v>
      </c>
      <c r="AX199" s="14" t="s">
        <v>79</v>
      </c>
      <c r="AY199" s="244" t="s">
        <v>120</v>
      </c>
    </row>
    <row r="200" spans="1:65" s="2" customFormat="1" ht="16.5" customHeight="1">
      <c r="A200" s="34"/>
      <c r="B200" s="35"/>
      <c r="C200" s="209" t="s">
        <v>286</v>
      </c>
      <c r="D200" s="209" t="s">
        <v>123</v>
      </c>
      <c r="E200" s="210" t="s">
        <v>420</v>
      </c>
      <c r="F200" s="211" t="s">
        <v>421</v>
      </c>
      <c r="G200" s="212" t="s">
        <v>250</v>
      </c>
      <c r="H200" s="213">
        <v>76.488</v>
      </c>
      <c r="I200" s="214"/>
      <c r="J200" s="215">
        <f>ROUND(I200*H200,2)</f>
        <v>0</v>
      </c>
      <c r="K200" s="216"/>
      <c r="L200" s="39"/>
      <c r="M200" s="217" t="s">
        <v>1</v>
      </c>
      <c r="N200" s="218" t="s">
        <v>39</v>
      </c>
      <c r="O200" s="71"/>
      <c r="P200" s="219">
        <f>O200*H200</f>
        <v>0</v>
      </c>
      <c r="Q200" s="219">
        <v>4.1744200000000002E-2</v>
      </c>
      <c r="R200" s="219">
        <f>Q200*H200</f>
        <v>3.1929303696</v>
      </c>
      <c r="S200" s="219">
        <v>0</v>
      </c>
      <c r="T200" s="22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1" t="s">
        <v>127</v>
      </c>
      <c r="AT200" s="221" t="s">
        <v>123</v>
      </c>
      <c r="AU200" s="221" t="s">
        <v>81</v>
      </c>
      <c r="AY200" s="17" t="s">
        <v>120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79</v>
      </c>
      <c r="BK200" s="222">
        <f>ROUND(I200*H200,2)</f>
        <v>0</v>
      </c>
      <c r="BL200" s="17" t="s">
        <v>127</v>
      </c>
      <c r="BM200" s="221" t="s">
        <v>422</v>
      </c>
    </row>
    <row r="201" spans="1:65" s="14" customFormat="1" ht="11.25">
      <c r="B201" s="234"/>
      <c r="C201" s="235"/>
      <c r="D201" s="225" t="s">
        <v>129</v>
      </c>
      <c r="E201" s="236" t="s">
        <v>1</v>
      </c>
      <c r="F201" s="237" t="s">
        <v>423</v>
      </c>
      <c r="G201" s="235"/>
      <c r="H201" s="238">
        <v>65.319999999999993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129</v>
      </c>
      <c r="AU201" s="244" t="s">
        <v>81</v>
      </c>
      <c r="AV201" s="14" t="s">
        <v>81</v>
      </c>
      <c r="AW201" s="14" t="s">
        <v>31</v>
      </c>
      <c r="AX201" s="14" t="s">
        <v>74</v>
      </c>
      <c r="AY201" s="244" t="s">
        <v>120</v>
      </c>
    </row>
    <row r="202" spans="1:65" s="14" customFormat="1" ht="11.25">
      <c r="B202" s="234"/>
      <c r="C202" s="235"/>
      <c r="D202" s="225" t="s">
        <v>129</v>
      </c>
      <c r="E202" s="236" t="s">
        <v>1</v>
      </c>
      <c r="F202" s="237" t="s">
        <v>424</v>
      </c>
      <c r="G202" s="235"/>
      <c r="H202" s="238">
        <v>10.656000000000001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129</v>
      </c>
      <c r="AU202" s="244" t="s">
        <v>81</v>
      </c>
      <c r="AV202" s="14" t="s">
        <v>81</v>
      </c>
      <c r="AW202" s="14" t="s">
        <v>31</v>
      </c>
      <c r="AX202" s="14" t="s">
        <v>74</v>
      </c>
      <c r="AY202" s="244" t="s">
        <v>120</v>
      </c>
    </row>
    <row r="203" spans="1:65" s="14" customFormat="1" ht="11.25">
      <c r="B203" s="234"/>
      <c r="C203" s="235"/>
      <c r="D203" s="225" t="s">
        <v>129</v>
      </c>
      <c r="E203" s="236" t="s">
        <v>1</v>
      </c>
      <c r="F203" s="237" t="s">
        <v>425</v>
      </c>
      <c r="G203" s="235"/>
      <c r="H203" s="238">
        <v>0.51200000000000001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AT203" s="244" t="s">
        <v>129</v>
      </c>
      <c r="AU203" s="244" t="s">
        <v>81</v>
      </c>
      <c r="AV203" s="14" t="s">
        <v>81</v>
      </c>
      <c r="AW203" s="14" t="s">
        <v>31</v>
      </c>
      <c r="AX203" s="14" t="s">
        <v>74</v>
      </c>
      <c r="AY203" s="244" t="s">
        <v>120</v>
      </c>
    </row>
    <row r="204" spans="1:65" s="15" customFormat="1" ht="11.25">
      <c r="B204" s="256"/>
      <c r="C204" s="257"/>
      <c r="D204" s="225" t="s">
        <v>129</v>
      </c>
      <c r="E204" s="258" t="s">
        <v>1</v>
      </c>
      <c r="F204" s="259" t="s">
        <v>151</v>
      </c>
      <c r="G204" s="257"/>
      <c r="H204" s="260">
        <v>76.488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AT204" s="266" t="s">
        <v>129</v>
      </c>
      <c r="AU204" s="266" t="s">
        <v>81</v>
      </c>
      <c r="AV204" s="15" t="s">
        <v>127</v>
      </c>
      <c r="AW204" s="15" t="s">
        <v>31</v>
      </c>
      <c r="AX204" s="15" t="s">
        <v>79</v>
      </c>
      <c r="AY204" s="266" t="s">
        <v>120</v>
      </c>
    </row>
    <row r="205" spans="1:65" s="2" customFormat="1" ht="16.5" customHeight="1">
      <c r="A205" s="34"/>
      <c r="B205" s="35"/>
      <c r="C205" s="209" t="s">
        <v>292</v>
      </c>
      <c r="D205" s="209" t="s">
        <v>123</v>
      </c>
      <c r="E205" s="210" t="s">
        <v>426</v>
      </c>
      <c r="F205" s="211" t="s">
        <v>427</v>
      </c>
      <c r="G205" s="212" t="s">
        <v>250</v>
      </c>
      <c r="H205" s="213">
        <v>76.488</v>
      </c>
      <c r="I205" s="214"/>
      <c r="J205" s="215">
        <f>ROUND(I205*H205,2)</f>
        <v>0</v>
      </c>
      <c r="K205" s="216"/>
      <c r="L205" s="39"/>
      <c r="M205" s="217" t="s">
        <v>1</v>
      </c>
      <c r="N205" s="218" t="s">
        <v>39</v>
      </c>
      <c r="O205" s="71"/>
      <c r="P205" s="219">
        <f>O205*H205</f>
        <v>0</v>
      </c>
      <c r="Q205" s="219">
        <v>1.5E-5</v>
      </c>
      <c r="R205" s="219">
        <f>Q205*H205</f>
        <v>1.1473200000000001E-3</v>
      </c>
      <c r="S205" s="219">
        <v>0</v>
      </c>
      <c r="T205" s="22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21" t="s">
        <v>127</v>
      </c>
      <c r="AT205" s="221" t="s">
        <v>123</v>
      </c>
      <c r="AU205" s="221" t="s">
        <v>81</v>
      </c>
      <c r="AY205" s="17" t="s">
        <v>120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79</v>
      </c>
      <c r="BK205" s="222">
        <f>ROUND(I205*H205,2)</f>
        <v>0</v>
      </c>
      <c r="BL205" s="17" t="s">
        <v>127</v>
      </c>
      <c r="BM205" s="221" t="s">
        <v>428</v>
      </c>
    </row>
    <row r="206" spans="1:65" s="14" customFormat="1" ht="11.25">
      <c r="B206" s="234"/>
      <c r="C206" s="235"/>
      <c r="D206" s="225" t="s">
        <v>129</v>
      </c>
      <c r="E206" s="236" t="s">
        <v>1</v>
      </c>
      <c r="F206" s="237" t="s">
        <v>429</v>
      </c>
      <c r="G206" s="235"/>
      <c r="H206" s="238">
        <v>76.488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129</v>
      </c>
      <c r="AU206" s="244" t="s">
        <v>81</v>
      </c>
      <c r="AV206" s="14" t="s">
        <v>81</v>
      </c>
      <c r="AW206" s="14" t="s">
        <v>31</v>
      </c>
      <c r="AX206" s="14" t="s">
        <v>79</v>
      </c>
      <c r="AY206" s="244" t="s">
        <v>120</v>
      </c>
    </row>
    <row r="207" spans="1:65" s="2" customFormat="1" ht="16.5" customHeight="1">
      <c r="A207" s="34"/>
      <c r="B207" s="35"/>
      <c r="C207" s="209" t="s">
        <v>430</v>
      </c>
      <c r="D207" s="209" t="s">
        <v>123</v>
      </c>
      <c r="E207" s="210" t="s">
        <v>431</v>
      </c>
      <c r="F207" s="211" t="s">
        <v>432</v>
      </c>
      <c r="G207" s="212" t="s">
        <v>144</v>
      </c>
      <c r="H207" s="213">
        <v>8.5999999999999993E-2</v>
      </c>
      <c r="I207" s="214"/>
      <c r="J207" s="215">
        <f>ROUND(I207*H207,2)</f>
        <v>0</v>
      </c>
      <c r="K207" s="216"/>
      <c r="L207" s="39"/>
      <c r="M207" s="217" t="s">
        <v>1</v>
      </c>
      <c r="N207" s="218" t="s">
        <v>39</v>
      </c>
      <c r="O207" s="71"/>
      <c r="P207" s="219">
        <f>O207*H207</f>
        <v>0</v>
      </c>
      <c r="Q207" s="219">
        <v>1.0487652000000001</v>
      </c>
      <c r="R207" s="219">
        <f>Q207*H207</f>
        <v>9.0193807200000004E-2</v>
      </c>
      <c r="S207" s="219">
        <v>0</v>
      </c>
      <c r="T207" s="22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21" t="s">
        <v>127</v>
      </c>
      <c r="AT207" s="221" t="s">
        <v>123</v>
      </c>
      <c r="AU207" s="221" t="s">
        <v>81</v>
      </c>
      <c r="AY207" s="17" t="s">
        <v>120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79</v>
      </c>
      <c r="BK207" s="222">
        <f>ROUND(I207*H207,2)</f>
        <v>0</v>
      </c>
      <c r="BL207" s="17" t="s">
        <v>127</v>
      </c>
      <c r="BM207" s="221" t="s">
        <v>433</v>
      </c>
    </row>
    <row r="208" spans="1:65" s="14" customFormat="1" ht="11.25">
      <c r="B208" s="234"/>
      <c r="C208" s="235"/>
      <c r="D208" s="225" t="s">
        <v>129</v>
      </c>
      <c r="E208" s="236" t="s">
        <v>1</v>
      </c>
      <c r="F208" s="237" t="s">
        <v>434</v>
      </c>
      <c r="G208" s="235"/>
      <c r="H208" s="238">
        <v>8.5999999999999993E-2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129</v>
      </c>
      <c r="AU208" s="244" t="s">
        <v>81</v>
      </c>
      <c r="AV208" s="14" t="s">
        <v>81</v>
      </c>
      <c r="AW208" s="14" t="s">
        <v>31</v>
      </c>
      <c r="AX208" s="14" t="s">
        <v>79</v>
      </c>
      <c r="AY208" s="244" t="s">
        <v>120</v>
      </c>
    </row>
    <row r="209" spans="1:65" s="2" customFormat="1" ht="44.25" customHeight="1">
      <c r="A209" s="34"/>
      <c r="B209" s="35"/>
      <c r="C209" s="209" t="s">
        <v>435</v>
      </c>
      <c r="D209" s="209" t="s">
        <v>123</v>
      </c>
      <c r="E209" s="210" t="s">
        <v>436</v>
      </c>
      <c r="F209" s="211" t="s">
        <v>437</v>
      </c>
      <c r="G209" s="212" t="s">
        <v>184</v>
      </c>
      <c r="H209" s="213">
        <v>4</v>
      </c>
      <c r="I209" s="214"/>
      <c r="J209" s="215">
        <f>ROUND(I209*H209,2)</f>
        <v>0</v>
      </c>
      <c r="K209" s="216"/>
      <c r="L209" s="39"/>
      <c r="M209" s="217" t="s">
        <v>1</v>
      </c>
      <c r="N209" s="218" t="s">
        <v>39</v>
      </c>
      <c r="O209" s="71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21" t="s">
        <v>127</v>
      </c>
      <c r="AT209" s="221" t="s">
        <v>123</v>
      </c>
      <c r="AU209" s="221" t="s">
        <v>81</v>
      </c>
      <c r="AY209" s="17" t="s">
        <v>120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79</v>
      </c>
      <c r="BK209" s="222">
        <f>ROUND(I209*H209,2)</f>
        <v>0</v>
      </c>
      <c r="BL209" s="17" t="s">
        <v>127</v>
      </c>
      <c r="BM209" s="221" t="s">
        <v>438</v>
      </c>
    </row>
    <row r="210" spans="1:65" s="14" customFormat="1" ht="11.25">
      <c r="B210" s="234"/>
      <c r="C210" s="235"/>
      <c r="D210" s="225" t="s">
        <v>129</v>
      </c>
      <c r="E210" s="236" t="s">
        <v>1</v>
      </c>
      <c r="F210" s="237" t="s">
        <v>439</v>
      </c>
      <c r="G210" s="235"/>
      <c r="H210" s="238">
        <v>4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129</v>
      </c>
      <c r="AU210" s="244" t="s">
        <v>81</v>
      </c>
      <c r="AV210" s="14" t="s">
        <v>81</v>
      </c>
      <c r="AW210" s="14" t="s">
        <v>31</v>
      </c>
      <c r="AX210" s="14" t="s">
        <v>79</v>
      </c>
      <c r="AY210" s="244" t="s">
        <v>120</v>
      </c>
    </row>
    <row r="211" spans="1:65" s="2" customFormat="1" ht="16.5" customHeight="1">
      <c r="A211" s="34"/>
      <c r="B211" s="35"/>
      <c r="C211" s="245" t="s">
        <v>440</v>
      </c>
      <c r="D211" s="245" t="s">
        <v>141</v>
      </c>
      <c r="E211" s="246" t="s">
        <v>441</v>
      </c>
      <c r="F211" s="247" t="s">
        <v>442</v>
      </c>
      <c r="G211" s="248" t="s">
        <v>184</v>
      </c>
      <c r="H211" s="249">
        <v>4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39</v>
      </c>
      <c r="O211" s="71"/>
      <c r="P211" s="219">
        <f>O211*H211</f>
        <v>0</v>
      </c>
      <c r="Q211" s="219">
        <v>3.15</v>
      </c>
      <c r="R211" s="219">
        <f>Q211*H211</f>
        <v>12.6</v>
      </c>
      <c r="S211" s="219">
        <v>0</v>
      </c>
      <c r="T211" s="22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21" t="s">
        <v>145</v>
      </c>
      <c r="AT211" s="221" t="s">
        <v>141</v>
      </c>
      <c r="AU211" s="221" t="s">
        <v>81</v>
      </c>
      <c r="AY211" s="17" t="s">
        <v>120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79</v>
      </c>
      <c r="BK211" s="222">
        <f>ROUND(I211*H211,2)</f>
        <v>0</v>
      </c>
      <c r="BL211" s="17" t="s">
        <v>127</v>
      </c>
      <c r="BM211" s="221" t="s">
        <v>443</v>
      </c>
    </row>
    <row r="212" spans="1:65" s="14" customFormat="1" ht="11.25">
      <c r="B212" s="234"/>
      <c r="C212" s="235"/>
      <c r="D212" s="225" t="s">
        <v>129</v>
      </c>
      <c r="E212" s="236" t="s">
        <v>1</v>
      </c>
      <c r="F212" s="237" t="s">
        <v>444</v>
      </c>
      <c r="G212" s="235"/>
      <c r="H212" s="238">
        <v>4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129</v>
      </c>
      <c r="AU212" s="244" t="s">
        <v>81</v>
      </c>
      <c r="AV212" s="14" t="s">
        <v>81</v>
      </c>
      <c r="AW212" s="14" t="s">
        <v>31</v>
      </c>
      <c r="AX212" s="14" t="s">
        <v>79</v>
      </c>
      <c r="AY212" s="244" t="s">
        <v>120</v>
      </c>
    </row>
    <row r="213" spans="1:65" s="12" customFormat="1" ht="22.9" customHeight="1">
      <c r="B213" s="193"/>
      <c r="C213" s="194"/>
      <c r="D213" s="195" t="s">
        <v>73</v>
      </c>
      <c r="E213" s="207" t="s">
        <v>127</v>
      </c>
      <c r="F213" s="207" t="s">
        <v>445</v>
      </c>
      <c r="G213" s="194"/>
      <c r="H213" s="194"/>
      <c r="I213" s="197"/>
      <c r="J213" s="208">
        <f>BK213</f>
        <v>0</v>
      </c>
      <c r="K213" s="194"/>
      <c r="L213" s="199"/>
      <c r="M213" s="200"/>
      <c r="N213" s="201"/>
      <c r="O213" s="201"/>
      <c r="P213" s="202">
        <f>SUM(P214:P266)</f>
        <v>0</v>
      </c>
      <c r="Q213" s="201"/>
      <c r="R213" s="202">
        <f>SUM(R214:R266)</f>
        <v>381.58396960313587</v>
      </c>
      <c r="S213" s="201"/>
      <c r="T213" s="203">
        <f>SUM(T214:T266)</f>
        <v>0</v>
      </c>
      <c r="AR213" s="204" t="s">
        <v>79</v>
      </c>
      <c r="AT213" s="205" t="s">
        <v>73</v>
      </c>
      <c r="AU213" s="205" t="s">
        <v>79</v>
      </c>
      <c r="AY213" s="204" t="s">
        <v>120</v>
      </c>
      <c r="BK213" s="206">
        <f>SUM(BK214:BK266)</f>
        <v>0</v>
      </c>
    </row>
    <row r="214" spans="1:65" s="2" customFormat="1" ht="16.5" customHeight="1">
      <c r="A214" s="34"/>
      <c r="B214" s="35"/>
      <c r="C214" s="209" t="s">
        <v>446</v>
      </c>
      <c r="D214" s="209" t="s">
        <v>123</v>
      </c>
      <c r="E214" s="210" t="s">
        <v>447</v>
      </c>
      <c r="F214" s="211" t="s">
        <v>448</v>
      </c>
      <c r="G214" s="212" t="s">
        <v>135</v>
      </c>
      <c r="H214" s="213">
        <v>36.5</v>
      </c>
      <c r="I214" s="214"/>
      <c r="J214" s="215">
        <f>ROUND(I214*H214,2)</f>
        <v>0</v>
      </c>
      <c r="K214" s="216"/>
      <c r="L214" s="39"/>
      <c r="M214" s="217" t="s">
        <v>1</v>
      </c>
      <c r="N214" s="218" t="s">
        <v>39</v>
      </c>
      <c r="O214" s="71"/>
      <c r="P214" s="219">
        <f>O214*H214</f>
        <v>0</v>
      </c>
      <c r="Q214" s="219">
        <v>2.4779119999999999</v>
      </c>
      <c r="R214" s="219">
        <f>Q214*H214</f>
        <v>90.443787999999998</v>
      </c>
      <c r="S214" s="219">
        <v>0</v>
      </c>
      <c r="T214" s="22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1" t="s">
        <v>127</v>
      </c>
      <c r="AT214" s="221" t="s">
        <v>123</v>
      </c>
      <c r="AU214" s="221" t="s">
        <v>81</v>
      </c>
      <c r="AY214" s="17" t="s">
        <v>120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79</v>
      </c>
      <c r="BK214" s="222">
        <f>ROUND(I214*H214,2)</f>
        <v>0</v>
      </c>
      <c r="BL214" s="17" t="s">
        <v>127</v>
      </c>
      <c r="BM214" s="221" t="s">
        <v>449</v>
      </c>
    </row>
    <row r="215" spans="1:65" s="14" customFormat="1" ht="11.25">
      <c r="B215" s="234"/>
      <c r="C215" s="235"/>
      <c r="D215" s="225" t="s">
        <v>129</v>
      </c>
      <c r="E215" s="236" t="s">
        <v>1</v>
      </c>
      <c r="F215" s="237" t="s">
        <v>450</v>
      </c>
      <c r="G215" s="235"/>
      <c r="H215" s="238">
        <v>36.5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129</v>
      </c>
      <c r="AU215" s="244" t="s">
        <v>81</v>
      </c>
      <c r="AV215" s="14" t="s">
        <v>81</v>
      </c>
      <c r="AW215" s="14" t="s">
        <v>31</v>
      </c>
      <c r="AX215" s="14" t="s">
        <v>79</v>
      </c>
      <c r="AY215" s="244" t="s">
        <v>120</v>
      </c>
    </row>
    <row r="216" spans="1:65" s="2" customFormat="1" ht="16.5" customHeight="1">
      <c r="A216" s="34"/>
      <c r="B216" s="35"/>
      <c r="C216" s="209" t="s">
        <v>451</v>
      </c>
      <c r="D216" s="209" t="s">
        <v>123</v>
      </c>
      <c r="E216" s="210" t="s">
        <v>452</v>
      </c>
      <c r="F216" s="211" t="s">
        <v>453</v>
      </c>
      <c r="G216" s="212" t="s">
        <v>144</v>
      </c>
      <c r="H216" s="213">
        <v>5.8209999999999997</v>
      </c>
      <c r="I216" s="214"/>
      <c r="J216" s="215">
        <f>ROUND(I216*H216,2)</f>
        <v>0</v>
      </c>
      <c r="K216" s="216"/>
      <c r="L216" s="39"/>
      <c r="M216" s="217" t="s">
        <v>1</v>
      </c>
      <c r="N216" s="218" t="s">
        <v>39</v>
      </c>
      <c r="O216" s="71"/>
      <c r="P216" s="219">
        <f>O216*H216</f>
        <v>0</v>
      </c>
      <c r="Q216" s="219">
        <v>1.0490858000000001</v>
      </c>
      <c r="R216" s="219">
        <f>Q216*H216</f>
        <v>6.1067284418000005</v>
      </c>
      <c r="S216" s="219">
        <v>0</v>
      </c>
      <c r="T216" s="22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1" t="s">
        <v>127</v>
      </c>
      <c r="AT216" s="221" t="s">
        <v>123</v>
      </c>
      <c r="AU216" s="221" t="s">
        <v>81</v>
      </c>
      <c r="AY216" s="17" t="s">
        <v>120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79</v>
      </c>
      <c r="BK216" s="222">
        <f>ROUND(I216*H216,2)</f>
        <v>0</v>
      </c>
      <c r="BL216" s="17" t="s">
        <v>127</v>
      </c>
      <c r="BM216" s="221" t="s">
        <v>454</v>
      </c>
    </row>
    <row r="217" spans="1:65" s="14" customFormat="1" ht="11.25">
      <c r="B217" s="234"/>
      <c r="C217" s="235"/>
      <c r="D217" s="225" t="s">
        <v>129</v>
      </c>
      <c r="E217" s="236" t="s">
        <v>1</v>
      </c>
      <c r="F217" s="237" t="s">
        <v>455</v>
      </c>
      <c r="G217" s="235"/>
      <c r="H217" s="238">
        <v>5.7320000000000002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129</v>
      </c>
      <c r="AU217" s="244" t="s">
        <v>81</v>
      </c>
      <c r="AV217" s="14" t="s">
        <v>81</v>
      </c>
      <c r="AW217" s="14" t="s">
        <v>31</v>
      </c>
      <c r="AX217" s="14" t="s">
        <v>74</v>
      </c>
      <c r="AY217" s="244" t="s">
        <v>120</v>
      </c>
    </row>
    <row r="218" spans="1:65" s="14" customFormat="1" ht="11.25">
      <c r="B218" s="234"/>
      <c r="C218" s="235"/>
      <c r="D218" s="225" t="s">
        <v>129</v>
      </c>
      <c r="E218" s="236" t="s">
        <v>1</v>
      </c>
      <c r="F218" s="237" t="s">
        <v>456</v>
      </c>
      <c r="G218" s="235"/>
      <c r="H218" s="238">
        <v>8.8999999999999996E-2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129</v>
      </c>
      <c r="AU218" s="244" t="s">
        <v>81</v>
      </c>
      <c r="AV218" s="14" t="s">
        <v>81</v>
      </c>
      <c r="AW218" s="14" t="s">
        <v>31</v>
      </c>
      <c r="AX218" s="14" t="s">
        <v>74</v>
      </c>
      <c r="AY218" s="244" t="s">
        <v>120</v>
      </c>
    </row>
    <row r="219" spans="1:65" s="15" customFormat="1" ht="11.25">
      <c r="B219" s="256"/>
      <c r="C219" s="257"/>
      <c r="D219" s="225" t="s">
        <v>129</v>
      </c>
      <c r="E219" s="258" t="s">
        <v>1</v>
      </c>
      <c r="F219" s="259" t="s">
        <v>151</v>
      </c>
      <c r="G219" s="257"/>
      <c r="H219" s="260">
        <v>5.8209999999999997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AT219" s="266" t="s">
        <v>129</v>
      </c>
      <c r="AU219" s="266" t="s">
        <v>81</v>
      </c>
      <c r="AV219" s="15" t="s">
        <v>127</v>
      </c>
      <c r="AW219" s="15" t="s">
        <v>31</v>
      </c>
      <c r="AX219" s="15" t="s">
        <v>79</v>
      </c>
      <c r="AY219" s="266" t="s">
        <v>120</v>
      </c>
    </row>
    <row r="220" spans="1:65" s="2" customFormat="1" ht="21.75" customHeight="1">
      <c r="A220" s="34"/>
      <c r="B220" s="35"/>
      <c r="C220" s="209" t="s">
        <v>457</v>
      </c>
      <c r="D220" s="209" t="s">
        <v>123</v>
      </c>
      <c r="E220" s="210" t="s">
        <v>458</v>
      </c>
      <c r="F220" s="211" t="s">
        <v>459</v>
      </c>
      <c r="G220" s="212" t="s">
        <v>175</v>
      </c>
      <c r="H220" s="213">
        <v>20</v>
      </c>
      <c r="I220" s="214"/>
      <c r="J220" s="215">
        <f>ROUND(I220*H220,2)</f>
        <v>0</v>
      </c>
      <c r="K220" s="216"/>
      <c r="L220" s="39"/>
      <c r="M220" s="217" t="s">
        <v>1</v>
      </c>
      <c r="N220" s="218" t="s">
        <v>39</v>
      </c>
      <c r="O220" s="71"/>
      <c r="P220" s="219">
        <f>O220*H220</f>
        <v>0</v>
      </c>
      <c r="Q220" s="219">
        <v>6.2399999999999999E-5</v>
      </c>
      <c r="R220" s="219">
        <f>Q220*H220</f>
        <v>1.248E-3</v>
      </c>
      <c r="S220" s="219">
        <v>0</v>
      </c>
      <c r="T220" s="22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1" t="s">
        <v>127</v>
      </c>
      <c r="AT220" s="221" t="s">
        <v>123</v>
      </c>
      <c r="AU220" s="221" t="s">
        <v>81</v>
      </c>
      <c r="AY220" s="17" t="s">
        <v>120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79</v>
      </c>
      <c r="BK220" s="222">
        <f>ROUND(I220*H220,2)</f>
        <v>0</v>
      </c>
      <c r="BL220" s="17" t="s">
        <v>127</v>
      </c>
      <c r="BM220" s="221" t="s">
        <v>460</v>
      </c>
    </row>
    <row r="221" spans="1:65" s="14" customFormat="1" ht="11.25">
      <c r="B221" s="234"/>
      <c r="C221" s="235"/>
      <c r="D221" s="225" t="s">
        <v>129</v>
      </c>
      <c r="E221" s="236" t="s">
        <v>1</v>
      </c>
      <c r="F221" s="237" t="s">
        <v>461</v>
      </c>
      <c r="G221" s="235"/>
      <c r="H221" s="238">
        <v>20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129</v>
      </c>
      <c r="AU221" s="244" t="s">
        <v>81</v>
      </c>
      <c r="AV221" s="14" t="s">
        <v>81</v>
      </c>
      <c r="AW221" s="14" t="s">
        <v>31</v>
      </c>
      <c r="AX221" s="14" t="s">
        <v>79</v>
      </c>
      <c r="AY221" s="244" t="s">
        <v>120</v>
      </c>
    </row>
    <row r="222" spans="1:65" s="2" customFormat="1" ht="21.75" customHeight="1">
      <c r="A222" s="34"/>
      <c r="B222" s="35"/>
      <c r="C222" s="209" t="s">
        <v>462</v>
      </c>
      <c r="D222" s="209" t="s">
        <v>123</v>
      </c>
      <c r="E222" s="210" t="s">
        <v>463</v>
      </c>
      <c r="F222" s="211" t="s">
        <v>464</v>
      </c>
      <c r="G222" s="212" t="s">
        <v>250</v>
      </c>
      <c r="H222" s="213">
        <v>51.972000000000001</v>
      </c>
      <c r="I222" s="214"/>
      <c r="J222" s="215">
        <f>ROUND(I222*H222,2)</f>
        <v>0</v>
      </c>
      <c r="K222" s="216"/>
      <c r="L222" s="39"/>
      <c r="M222" s="217" t="s">
        <v>1</v>
      </c>
      <c r="N222" s="218" t="s">
        <v>39</v>
      </c>
      <c r="O222" s="71"/>
      <c r="P222" s="219">
        <f>O222*H222</f>
        <v>0</v>
      </c>
      <c r="Q222" s="219">
        <v>0.34190999999999999</v>
      </c>
      <c r="R222" s="219">
        <f>Q222*H222</f>
        <v>17.769746520000002</v>
      </c>
      <c r="S222" s="219">
        <v>0</v>
      </c>
      <c r="T222" s="22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21" t="s">
        <v>127</v>
      </c>
      <c r="AT222" s="221" t="s">
        <v>123</v>
      </c>
      <c r="AU222" s="221" t="s">
        <v>81</v>
      </c>
      <c r="AY222" s="17" t="s">
        <v>120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79</v>
      </c>
      <c r="BK222" s="222">
        <f>ROUND(I222*H222,2)</f>
        <v>0</v>
      </c>
      <c r="BL222" s="17" t="s">
        <v>127</v>
      </c>
      <c r="BM222" s="221" t="s">
        <v>465</v>
      </c>
    </row>
    <row r="223" spans="1:65" s="13" customFormat="1" ht="11.25">
      <c r="B223" s="223"/>
      <c r="C223" s="224"/>
      <c r="D223" s="225" t="s">
        <v>129</v>
      </c>
      <c r="E223" s="226" t="s">
        <v>1</v>
      </c>
      <c r="F223" s="227" t="s">
        <v>466</v>
      </c>
      <c r="G223" s="224"/>
      <c r="H223" s="226" t="s">
        <v>1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129</v>
      </c>
      <c r="AU223" s="233" t="s">
        <v>81</v>
      </c>
      <c r="AV223" s="13" t="s">
        <v>79</v>
      </c>
      <c r="AW223" s="13" t="s">
        <v>31</v>
      </c>
      <c r="AX223" s="13" t="s">
        <v>74</v>
      </c>
      <c r="AY223" s="233" t="s">
        <v>120</v>
      </c>
    </row>
    <row r="224" spans="1:65" s="14" customFormat="1" ht="11.25">
      <c r="B224" s="234"/>
      <c r="C224" s="235"/>
      <c r="D224" s="225" t="s">
        <v>129</v>
      </c>
      <c r="E224" s="236" t="s">
        <v>1</v>
      </c>
      <c r="F224" s="237" t="s">
        <v>467</v>
      </c>
      <c r="G224" s="235"/>
      <c r="H224" s="238">
        <v>51.972000000000001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129</v>
      </c>
      <c r="AU224" s="244" t="s">
        <v>81</v>
      </c>
      <c r="AV224" s="14" t="s">
        <v>81</v>
      </c>
      <c r="AW224" s="14" t="s">
        <v>31</v>
      </c>
      <c r="AX224" s="14" t="s">
        <v>79</v>
      </c>
      <c r="AY224" s="244" t="s">
        <v>120</v>
      </c>
    </row>
    <row r="225" spans="1:65" s="2" customFormat="1" ht="21.75" customHeight="1">
      <c r="A225" s="34"/>
      <c r="B225" s="35"/>
      <c r="C225" s="209" t="s">
        <v>468</v>
      </c>
      <c r="D225" s="209" t="s">
        <v>123</v>
      </c>
      <c r="E225" s="210" t="s">
        <v>469</v>
      </c>
      <c r="F225" s="211" t="s">
        <v>470</v>
      </c>
      <c r="G225" s="212" t="s">
        <v>250</v>
      </c>
      <c r="H225" s="213">
        <v>42.76</v>
      </c>
      <c r="I225" s="214"/>
      <c r="J225" s="215">
        <f>ROUND(I225*H225,2)</f>
        <v>0</v>
      </c>
      <c r="K225" s="216"/>
      <c r="L225" s="39"/>
      <c r="M225" s="217" t="s">
        <v>1</v>
      </c>
      <c r="N225" s="218" t="s">
        <v>39</v>
      </c>
      <c r="O225" s="7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21" t="s">
        <v>127</v>
      </c>
      <c r="AT225" s="221" t="s">
        <v>123</v>
      </c>
      <c r="AU225" s="221" t="s">
        <v>81</v>
      </c>
      <c r="AY225" s="17" t="s">
        <v>120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79</v>
      </c>
      <c r="BK225" s="222">
        <f>ROUND(I225*H225,2)</f>
        <v>0</v>
      </c>
      <c r="BL225" s="17" t="s">
        <v>127</v>
      </c>
      <c r="BM225" s="221" t="s">
        <v>471</v>
      </c>
    </row>
    <row r="226" spans="1:65" s="14" customFormat="1" ht="11.25">
      <c r="B226" s="234"/>
      <c r="C226" s="235"/>
      <c r="D226" s="225" t="s">
        <v>129</v>
      </c>
      <c r="E226" s="236" t="s">
        <v>1</v>
      </c>
      <c r="F226" s="237" t="s">
        <v>472</v>
      </c>
      <c r="G226" s="235"/>
      <c r="H226" s="238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129</v>
      </c>
      <c r="AU226" s="244" t="s">
        <v>81</v>
      </c>
      <c r="AV226" s="14" t="s">
        <v>81</v>
      </c>
      <c r="AW226" s="14" t="s">
        <v>31</v>
      </c>
      <c r="AX226" s="14" t="s">
        <v>74</v>
      </c>
      <c r="AY226" s="244" t="s">
        <v>120</v>
      </c>
    </row>
    <row r="227" spans="1:65" s="13" customFormat="1" ht="22.5">
      <c r="B227" s="223"/>
      <c r="C227" s="224"/>
      <c r="D227" s="225" t="s">
        <v>129</v>
      </c>
      <c r="E227" s="226" t="s">
        <v>1</v>
      </c>
      <c r="F227" s="227" t="s">
        <v>473</v>
      </c>
      <c r="G227" s="224"/>
      <c r="H227" s="226" t="s">
        <v>1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129</v>
      </c>
      <c r="AU227" s="233" t="s">
        <v>81</v>
      </c>
      <c r="AV227" s="13" t="s">
        <v>79</v>
      </c>
      <c r="AW227" s="13" t="s">
        <v>31</v>
      </c>
      <c r="AX227" s="13" t="s">
        <v>74</v>
      </c>
      <c r="AY227" s="233" t="s">
        <v>120</v>
      </c>
    </row>
    <row r="228" spans="1:65" s="14" customFormat="1" ht="11.25">
      <c r="B228" s="234"/>
      <c r="C228" s="235"/>
      <c r="D228" s="225" t="s">
        <v>129</v>
      </c>
      <c r="E228" s="236" t="s">
        <v>1</v>
      </c>
      <c r="F228" s="237" t="s">
        <v>474</v>
      </c>
      <c r="G228" s="235"/>
      <c r="H228" s="238">
        <v>22.2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129</v>
      </c>
      <c r="AU228" s="244" t="s">
        <v>81</v>
      </c>
      <c r="AV228" s="14" t="s">
        <v>81</v>
      </c>
      <c r="AW228" s="14" t="s">
        <v>31</v>
      </c>
      <c r="AX228" s="14" t="s">
        <v>74</v>
      </c>
      <c r="AY228" s="244" t="s">
        <v>120</v>
      </c>
    </row>
    <row r="229" spans="1:65" s="14" customFormat="1" ht="11.25">
      <c r="B229" s="234"/>
      <c r="C229" s="235"/>
      <c r="D229" s="225" t="s">
        <v>129</v>
      </c>
      <c r="E229" s="236" t="s">
        <v>1</v>
      </c>
      <c r="F229" s="237" t="s">
        <v>475</v>
      </c>
      <c r="G229" s="235"/>
      <c r="H229" s="238">
        <v>19.559999999999999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129</v>
      </c>
      <c r="AU229" s="244" t="s">
        <v>81</v>
      </c>
      <c r="AV229" s="14" t="s">
        <v>81</v>
      </c>
      <c r="AW229" s="14" t="s">
        <v>31</v>
      </c>
      <c r="AX229" s="14" t="s">
        <v>74</v>
      </c>
      <c r="AY229" s="244" t="s">
        <v>120</v>
      </c>
    </row>
    <row r="230" spans="1:65" s="15" customFormat="1" ht="11.25">
      <c r="B230" s="256"/>
      <c r="C230" s="257"/>
      <c r="D230" s="225" t="s">
        <v>129</v>
      </c>
      <c r="E230" s="258" t="s">
        <v>1</v>
      </c>
      <c r="F230" s="259" t="s">
        <v>151</v>
      </c>
      <c r="G230" s="257"/>
      <c r="H230" s="260">
        <v>42.76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AT230" s="266" t="s">
        <v>129</v>
      </c>
      <c r="AU230" s="266" t="s">
        <v>81</v>
      </c>
      <c r="AV230" s="15" t="s">
        <v>127</v>
      </c>
      <c r="AW230" s="15" t="s">
        <v>31</v>
      </c>
      <c r="AX230" s="15" t="s">
        <v>79</v>
      </c>
      <c r="AY230" s="266" t="s">
        <v>120</v>
      </c>
    </row>
    <row r="231" spans="1:65" s="2" customFormat="1" ht="21.75" customHeight="1">
      <c r="A231" s="34"/>
      <c r="B231" s="35"/>
      <c r="C231" s="209" t="s">
        <v>476</v>
      </c>
      <c r="D231" s="209" t="s">
        <v>123</v>
      </c>
      <c r="E231" s="210" t="s">
        <v>477</v>
      </c>
      <c r="F231" s="211" t="s">
        <v>478</v>
      </c>
      <c r="G231" s="212" t="s">
        <v>250</v>
      </c>
      <c r="H231" s="213">
        <v>1.83</v>
      </c>
      <c r="I231" s="214"/>
      <c r="J231" s="215">
        <f>ROUND(I231*H231,2)</f>
        <v>0</v>
      </c>
      <c r="K231" s="216"/>
      <c r="L231" s="39"/>
      <c r="M231" s="217" t="s">
        <v>1</v>
      </c>
      <c r="N231" s="218" t="s">
        <v>39</v>
      </c>
      <c r="O231" s="71"/>
      <c r="P231" s="219">
        <f>O231*H231</f>
        <v>0</v>
      </c>
      <c r="Q231" s="219">
        <v>2.102E-2</v>
      </c>
      <c r="R231" s="219">
        <f>Q231*H231</f>
        <v>3.8466600000000004E-2</v>
      </c>
      <c r="S231" s="219">
        <v>0</v>
      </c>
      <c r="T231" s="22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21" t="s">
        <v>127</v>
      </c>
      <c r="AT231" s="221" t="s">
        <v>123</v>
      </c>
      <c r="AU231" s="221" t="s">
        <v>81</v>
      </c>
      <c r="AY231" s="17" t="s">
        <v>120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79</v>
      </c>
      <c r="BK231" s="222">
        <f>ROUND(I231*H231,2)</f>
        <v>0</v>
      </c>
      <c r="BL231" s="17" t="s">
        <v>127</v>
      </c>
      <c r="BM231" s="221" t="s">
        <v>479</v>
      </c>
    </row>
    <row r="232" spans="1:65" s="14" customFormat="1" ht="11.25">
      <c r="B232" s="234"/>
      <c r="C232" s="235"/>
      <c r="D232" s="225" t="s">
        <v>129</v>
      </c>
      <c r="E232" s="236" t="s">
        <v>1</v>
      </c>
      <c r="F232" s="237" t="s">
        <v>480</v>
      </c>
      <c r="G232" s="235"/>
      <c r="H232" s="238">
        <v>1.83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129</v>
      </c>
      <c r="AU232" s="244" t="s">
        <v>81</v>
      </c>
      <c r="AV232" s="14" t="s">
        <v>81</v>
      </c>
      <c r="AW232" s="14" t="s">
        <v>31</v>
      </c>
      <c r="AX232" s="14" t="s">
        <v>79</v>
      </c>
      <c r="AY232" s="244" t="s">
        <v>120</v>
      </c>
    </row>
    <row r="233" spans="1:65" s="2" customFormat="1" ht="21.75" customHeight="1">
      <c r="A233" s="34"/>
      <c r="B233" s="35"/>
      <c r="C233" s="209" t="s">
        <v>481</v>
      </c>
      <c r="D233" s="209" t="s">
        <v>123</v>
      </c>
      <c r="E233" s="210" t="s">
        <v>482</v>
      </c>
      <c r="F233" s="211" t="s">
        <v>483</v>
      </c>
      <c r="G233" s="212" t="s">
        <v>250</v>
      </c>
      <c r="H233" s="213">
        <v>1.83</v>
      </c>
      <c r="I233" s="214"/>
      <c r="J233" s="215">
        <f>ROUND(I233*H233,2)</f>
        <v>0</v>
      </c>
      <c r="K233" s="216"/>
      <c r="L233" s="39"/>
      <c r="M233" s="217" t="s">
        <v>1</v>
      </c>
      <c r="N233" s="218" t="s">
        <v>39</v>
      </c>
      <c r="O233" s="71"/>
      <c r="P233" s="219">
        <f>O233*H233</f>
        <v>0</v>
      </c>
      <c r="Q233" s="219">
        <v>2.102E-2</v>
      </c>
      <c r="R233" s="219">
        <f>Q233*H233</f>
        <v>3.8466600000000004E-2</v>
      </c>
      <c r="S233" s="219">
        <v>0</v>
      </c>
      <c r="T233" s="22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21" t="s">
        <v>127</v>
      </c>
      <c r="AT233" s="221" t="s">
        <v>123</v>
      </c>
      <c r="AU233" s="221" t="s">
        <v>81</v>
      </c>
      <c r="AY233" s="17" t="s">
        <v>120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79</v>
      </c>
      <c r="BK233" s="222">
        <f>ROUND(I233*H233,2)</f>
        <v>0</v>
      </c>
      <c r="BL233" s="17" t="s">
        <v>127</v>
      </c>
      <c r="BM233" s="221" t="s">
        <v>484</v>
      </c>
    </row>
    <row r="234" spans="1:65" s="14" customFormat="1" ht="11.25">
      <c r="B234" s="234"/>
      <c r="C234" s="235"/>
      <c r="D234" s="225" t="s">
        <v>129</v>
      </c>
      <c r="E234" s="236" t="s">
        <v>1</v>
      </c>
      <c r="F234" s="237" t="s">
        <v>480</v>
      </c>
      <c r="G234" s="235"/>
      <c r="H234" s="238">
        <v>1.83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129</v>
      </c>
      <c r="AU234" s="244" t="s">
        <v>81</v>
      </c>
      <c r="AV234" s="14" t="s">
        <v>81</v>
      </c>
      <c r="AW234" s="14" t="s">
        <v>31</v>
      </c>
      <c r="AX234" s="14" t="s">
        <v>79</v>
      </c>
      <c r="AY234" s="244" t="s">
        <v>120</v>
      </c>
    </row>
    <row r="235" spans="1:65" s="2" customFormat="1" ht="33" customHeight="1">
      <c r="A235" s="34"/>
      <c r="B235" s="35"/>
      <c r="C235" s="209" t="s">
        <v>485</v>
      </c>
      <c r="D235" s="209" t="s">
        <v>123</v>
      </c>
      <c r="E235" s="210" t="s">
        <v>486</v>
      </c>
      <c r="F235" s="211" t="s">
        <v>487</v>
      </c>
      <c r="G235" s="212" t="s">
        <v>250</v>
      </c>
      <c r="H235" s="213">
        <v>24</v>
      </c>
      <c r="I235" s="214"/>
      <c r="J235" s="215">
        <f>ROUND(I235*H235,2)</f>
        <v>0</v>
      </c>
      <c r="K235" s="216"/>
      <c r="L235" s="39"/>
      <c r="M235" s="217" t="s">
        <v>1</v>
      </c>
      <c r="N235" s="218" t="s">
        <v>39</v>
      </c>
      <c r="O235" s="71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21" t="s">
        <v>127</v>
      </c>
      <c r="AT235" s="221" t="s">
        <v>123</v>
      </c>
      <c r="AU235" s="221" t="s">
        <v>81</v>
      </c>
      <c r="AY235" s="17" t="s">
        <v>120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79</v>
      </c>
      <c r="BK235" s="222">
        <f>ROUND(I235*H235,2)</f>
        <v>0</v>
      </c>
      <c r="BL235" s="17" t="s">
        <v>127</v>
      </c>
      <c r="BM235" s="221" t="s">
        <v>488</v>
      </c>
    </row>
    <row r="236" spans="1:65" s="14" customFormat="1" ht="11.25">
      <c r="B236" s="234"/>
      <c r="C236" s="235"/>
      <c r="D236" s="225" t="s">
        <v>129</v>
      </c>
      <c r="E236" s="236" t="s">
        <v>1</v>
      </c>
      <c r="F236" s="237" t="s">
        <v>324</v>
      </c>
      <c r="G236" s="235"/>
      <c r="H236" s="238">
        <v>24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129</v>
      </c>
      <c r="AU236" s="244" t="s">
        <v>81</v>
      </c>
      <c r="AV236" s="14" t="s">
        <v>81</v>
      </c>
      <c r="AW236" s="14" t="s">
        <v>31</v>
      </c>
      <c r="AX236" s="14" t="s">
        <v>79</v>
      </c>
      <c r="AY236" s="244" t="s">
        <v>120</v>
      </c>
    </row>
    <row r="237" spans="1:65" s="2" customFormat="1" ht="33" customHeight="1">
      <c r="A237" s="34"/>
      <c r="B237" s="35"/>
      <c r="C237" s="209" t="s">
        <v>214</v>
      </c>
      <c r="D237" s="209" t="s">
        <v>123</v>
      </c>
      <c r="E237" s="210" t="s">
        <v>489</v>
      </c>
      <c r="F237" s="211" t="s">
        <v>490</v>
      </c>
      <c r="G237" s="212" t="s">
        <v>250</v>
      </c>
      <c r="H237" s="213">
        <v>120</v>
      </c>
      <c r="I237" s="214"/>
      <c r="J237" s="215">
        <f>ROUND(I237*H237,2)</f>
        <v>0</v>
      </c>
      <c r="K237" s="216"/>
      <c r="L237" s="39"/>
      <c r="M237" s="217" t="s">
        <v>1</v>
      </c>
      <c r="N237" s="218" t="s">
        <v>39</v>
      </c>
      <c r="O237" s="7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21" t="s">
        <v>127</v>
      </c>
      <c r="AT237" s="221" t="s">
        <v>123</v>
      </c>
      <c r="AU237" s="221" t="s">
        <v>81</v>
      </c>
      <c r="AY237" s="17" t="s">
        <v>120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79</v>
      </c>
      <c r="BK237" s="222">
        <f>ROUND(I237*H237,2)</f>
        <v>0</v>
      </c>
      <c r="BL237" s="17" t="s">
        <v>127</v>
      </c>
      <c r="BM237" s="221" t="s">
        <v>491</v>
      </c>
    </row>
    <row r="238" spans="1:65" s="13" customFormat="1" ht="22.5">
      <c r="B238" s="223"/>
      <c r="C238" s="224"/>
      <c r="D238" s="225" t="s">
        <v>129</v>
      </c>
      <c r="E238" s="226" t="s">
        <v>1</v>
      </c>
      <c r="F238" s="227" t="s">
        <v>492</v>
      </c>
      <c r="G238" s="224"/>
      <c r="H238" s="226" t="s">
        <v>1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AT238" s="233" t="s">
        <v>129</v>
      </c>
      <c r="AU238" s="233" t="s">
        <v>81</v>
      </c>
      <c r="AV238" s="13" t="s">
        <v>79</v>
      </c>
      <c r="AW238" s="13" t="s">
        <v>31</v>
      </c>
      <c r="AX238" s="13" t="s">
        <v>74</v>
      </c>
      <c r="AY238" s="233" t="s">
        <v>120</v>
      </c>
    </row>
    <row r="239" spans="1:65" s="14" customFormat="1" ht="11.25">
      <c r="B239" s="234"/>
      <c r="C239" s="235"/>
      <c r="D239" s="225" t="s">
        <v>129</v>
      </c>
      <c r="E239" s="236" t="s">
        <v>1</v>
      </c>
      <c r="F239" s="237" t="s">
        <v>493</v>
      </c>
      <c r="G239" s="235"/>
      <c r="H239" s="238">
        <v>120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129</v>
      </c>
      <c r="AU239" s="244" t="s">
        <v>81</v>
      </c>
      <c r="AV239" s="14" t="s">
        <v>81</v>
      </c>
      <c r="AW239" s="14" t="s">
        <v>31</v>
      </c>
      <c r="AX239" s="14" t="s">
        <v>79</v>
      </c>
      <c r="AY239" s="244" t="s">
        <v>120</v>
      </c>
    </row>
    <row r="240" spans="1:65" s="2" customFormat="1" ht="21.75" customHeight="1">
      <c r="A240" s="34"/>
      <c r="B240" s="35"/>
      <c r="C240" s="209" t="s">
        <v>494</v>
      </c>
      <c r="D240" s="209" t="s">
        <v>123</v>
      </c>
      <c r="E240" s="210" t="s">
        <v>495</v>
      </c>
      <c r="F240" s="211" t="s">
        <v>496</v>
      </c>
      <c r="G240" s="212" t="s">
        <v>135</v>
      </c>
      <c r="H240" s="213">
        <v>0.42</v>
      </c>
      <c r="I240" s="214"/>
      <c r="J240" s="215">
        <f>ROUND(I240*H240,2)</f>
        <v>0</v>
      </c>
      <c r="K240" s="216"/>
      <c r="L240" s="39"/>
      <c r="M240" s="217" t="s">
        <v>1</v>
      </c>
      <c r="N240" s="218" t="s">
        <v>39</v>
      </c>
      <c r="O240" s="71"/>
      <c r="P240" s="219">
        <f>O240*H240</f>
        <v>0</v>
      </c>
      <c r="Q240" s="219">
        <v>2.4925449999999998</v>
      </c>
      <c r="R240" s="219">
        <f>Q240*H240</f>
        <v>1.0468688999999998</v>
      </c>
      <c r="S240" s="219">
        <v>0</v>
      </c>
      <c r="T240" s="22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21" t="s">
        <v>127</v>
      </c>
      <c r="AT240" s="221" t="s">
        <v>123</v>
      </c>
      <c r="AU240" s="221" t="s">
        <v>81</v>
      </c>
      <c r="AY240" s="17" t="s">
        <v>120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79</v>
      </c>
      <c r="BK240" s="222">
        <f>ROUND(I240*H240,2)</f>
        <v>0</v>
      </c>
      <c r="BL240" s="17" t="s">
        <v>127</v>
      </c>
      <c r="BM240" s="221" t="s">
        <v>497</v>
      </c>
    </row>
    <row r="241" spans="1:65" s="14" customFormat="1" ht="11.25">
      <c r="B241" s="234"/>
      <c r="C241" s="235"/>
      <c r="D241" s="225" t="s">
        <v>129</v>
      </c>
      <c r="E241" s="236" t="s">
        <v>1</v>
      </c>
      <c r="F241" s="237" t="s">
        <v>498</v>
      </c>
      <c r="G241" s="235"/>
      <c r="H241" s="238">
        <v>0.42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129</v>
      </c>
      <c r="AU241" s="244" t="s">
        <v>81</v>
      </c>
      <c r="AV241" s="14" t="s">
        <v>81</v>
      </c>
      <c r="AW241" s="14" t="s">
        <v>31</v>
      </c>
      <c r="AX241" s="14" t="s">
        <v>79</v>
      </c>
      <c r="AY241" s="244" t="s">
        <v>120</v>
      </c>
    </row>
    <row r="242" spans="1:65" s="2" customFormat="1" ht="21.75" customHeight="1">
      <c r="A242" s="34"/>
      <c r="B242" s="35"/>
      <c r="C242" s="209" t="s">
        <v>499</v>
      </c>
      <c r="D242" s="209" t="s">
        <v>123</v>
      </c>
      <c r="E242" s="210" t="s">
        <v>500</v>
      </c>
      <c r="F242" s="211" t="s">
        <v>501</v>
      </c>
      <c r="G242" s="212" t="s">
        <v>144</v>
      </c>
      <c r="H242" s="213">
        <v>0.25900000000000001</v>
      </c>
      <c r="I242" s="214"/>
      <c r="J242" s="215">
        <f>ROUND(I242*H242,2)</f>
        <v>0</v>
      </c>
      <c r="K242" s="216"/>
      <c r="L242" s="39"/>
      <c r="M242" s="217" t="s">
        <v>1</v>
      </c>
      <c r="N242" s="218" t="s">
        <v>39</v>
      </c>
      <c r="O242" s="71"/>
      <c r="P242" s="219">
        <f>O242*H242</f>
        <v>0</v>
      </c>
      <c r="Q242" s="219">
        <v>0.85539807619999997</v>
      </c>
      <c r="R242" s="219">
        <f>Q242*H242</f>
        <v>0.2215481017358</v>
      </c>
      <c r="S242" s="219">
        <v>0</v>
      </c>
      <c r="T242" s="22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21" t="s">
        <v>127</v>
      </c>
      <c r="AT242" s="221" t="s">
        <v>123</v>
      </c>
      <c r="AU242" s="221" t="s">
        <v>81</v>
      </c>
      <c r="AY242" s="17" t="s">
        <v>120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79</v>
      </c>
      <c r="BK242" s="222">
        <f>ROUND(I242*H242,2)</f>
        <v>0</v>
      </c>
      <c r="BL242" s="17" t="s">
        <v>127</v>
      </c>
      <c r="BM242" s="221" t="s">
        <v>502</v>
      </c>
    </row>
    <row r="243" spans="1:65" s="14" customFormat="1" ht="22.5">
      <c r="B243" s="234"/>
      <c r="C243" s="235"/>
      <c r="D243" s="225" t="s">
        <v>129</v>
      </c>
      <c r="E243" s="236" t="s">
        <v>1</v>
      </c>
      <c r="F243" s="237" t="s">
        <v>503</v>
      </c>
      <c r="G243" s="235"/>
      <c r="H243" s="238">
        <v>0.25900000000000001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129</v>
      </c>
      <c r="AU243" s="244" t="s">
        <v>81</v>
      </c>
      <c r="AV243" s="14" t="s">
        <v>81</v>
      </c>
      <c r="AW243" s="14" t="s">
        <v>31</v>
      </c>
      <c r="AX243" s="14" t="s">
        <v>79</v>
      </c>
      <c r="AY243" s="244" t="s">
        <v>120</v>
      </c>
    </row>
    <row r="244" spans="1:65" s="2" customFormat="1" ht="21.75" customHeight="1">
      <c r="A244" s="34"/>
      <c r="B244" s="35"/>
      <c r="C244" s="209" t="s">
        <v>504</v>
      </c>
      <c r="D244" s="209" t="s">
        <v>123</v>
      </c>
      <c r="E244" s="210" t="s">
        <v>505</v>
      </c>
      <c r="F244" s="211" t="s">
        <v>506</v>
      </c>
      <c r="G244" s="212" t="s">
        <v>135</v>
      </c>
      <c r="H244" s="213">
        <v>16.98</v>
      </c>
      <c r="I244" s="214"/>
      <c r="J244" s="215">
        <f>ROUND(I244*H244,2)</f>
        <v>0</v>
      </c>
      <c r="K244" s="216"/>
      <c r="L244" s="39"/>
      <c r="M244" s="217" t="s">
        <v>1</v>
      </c>
      <c r="N244" s="218" t="s">
        <v>39</v>
      </c>
      <c r="O244" s="71"/>
      <c r="P244" s="219">
        <f>O244*H244</f>
        <v>0</v>
      </c>
      <c r="Q244" s="219">
        <v>2.4815800000000001</v>
      </c>
      <c r="R244" s="219">
        <f>Q244*H244</f>
        <v>42.137228400000005</v>
      </c>
      <c r="S244" s="219">
        <v>0</v>
      </c>
      <c r="T244" s="22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21" t="s">
        <v>127</v>
      </c>
      <c r="AT244" s="221" t="s">
        <v>123</v>
      </c>
      <c r="AU244" s="221" t="s">
        <v>81</v>
      </c>
      <c r="AY244" s="17" t="s">
        <v>120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7" t="s">
        <v>79</v>
      </c>
      <c r="BK244" s="222">
        <f>ROUND(I244*H244,2)</f>
        <v>0</v>
      </c>
      <c r="BL244" s="17" t="s">
        <v>127</v>
      </c>
      <c r="BM244" s="221" t="s">
        <v>507</v>
      </c>
    </row>
    <row r="245" spans="1:65" s="14" customFormat="1" ht="11.25">
      <c r="B245" s="234"/>
      <c r="C245" s="235"/>
      <c r="D245" s="225" t="s">
        <v>129</v>
      </c>
      <c r="E245" s="236" t="s">
        <v>1</v>
      </c>
      <c r="F245" s="237" t="s">
        <v>508</v>
      </c>
      <c r="G245" s="235"/>
      <c r="H245" s="238">
        <v>8.5559999999999992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129</v>
      </c>
      <c r="AU245" s="244" t="s">
        <v>81</v>
      </c>
      <c r="AV245" s="14" t="s">
        <v>81</v>
      </c>
      <c r="AW245" s="14" t="s">
        <v>31</v>
      </c>
      <c r="AX245" s="14" t="s">
        <v>74</v>
      </c>
      <c r="AY245" s="244" t="s">
        <v>120</v>
      </c>
    </row>
    <row r="246" spans="1:65" s="14" customFormat="1" ht="22.5">
      <c r="B246" s="234"/>
      <c r="C246" s="235"/>
      <c r="D246" s="225" t="s">
        <v>129</v>
      </c>
      <c r="E246" s="236" t="s">
        <v>1</v>
      </c>
      <c r="F246" s="237" t="s">
        <v>509</v>
      </c>
      <c r="G246" s="235"/>
      <c r="H246" s="238">
        <v>8.4239999999999995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129</v>
      </c>
      <c r="AU246" s="244" t="s">
        <v>81</v>
      </c>
      <c r="AV246" s="14" t="s">
        <v>81</v>
      </c>
      <c r="AW246" s="14" t="s">
        <v>31</v>
      </c>
      <c r="AX246" s="14" t="s">
        <v>74</v>
      </c>
      <c r="AY246" s="244" t="s">
        <v>120</v>
      </c>
    </row>
    <row r="247" spans="1:65" s="15" customFormat="1" ht="11.25">
      <c r="B247" s="256"/>
      <c r="C247" s="257"/>
      <c r="D247" s="225" t="s">
        <v>129</v>
      </c>
      <c r="E247" s="258" t="s">
        <v>1</v>
      </c>
      <c r="F247" s="259" t="s">
        <v>151</v>
      </c>
      <c r="G247" s="257"/>
      <c r="H247" s="260">
        <v>16.98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129</v>
      </c>
      <c r="AU247" s="266" t="s">
        <v>81</v>
      </c>
      <c r="AV247" s="15" t="s">
        <v>127</v>
      </c>
      <c r="AW247" s="15" t="s">
        <v>31</v>
      </c>
      <c r="AX247" s="15" t="s">
        <v>79</v>
      </c>
      <c r="AY247" s="266" t="s">
        <v>120</v>
      </c>
    </row>
    <row r="248" spans="1:65" s="2" customFormat="1" ht="21.75" customHeight="1">
      <c r="A248" s="34"/>
      <c r="B248" s="35"/>
      <c r="C248" s="209" t="s">
        <v>510</v>
      </c>
      <c r="D248" s="209" t="s">
        <v>123</v>
      </c>
      <c r="E248" s="210" t="s">
        <v>511</v>
      </c>
      <c r="F248" s="211" t="s">
        <v>512</v>
      </c>
      <c r="G248" s="212" t="s">
        <v>250</v>
      </c>
      <c r="H248" s="213">
        <v>82.08</v>
      </c>
      <c r="I248" s="214"/>
      <c r="J248" s="215">
        <f>ROUND(I248*H248,2)</f>
        <v>0</v>
      </c>
      <c r="K248" s="216"/>
      <c r="L248" s="39"/>
      <c r="M248" s="217" t="s">
        <v>1</v>
      </c>
      <c r="N248" s="218" t="s">
        <v>39</v>
      </c>
      <c r="O248" s="71"/>
      <c r="P248" s="219">
        <f>O248*H248</f>
        <v>0</v>
      </c>
      <c r="Q248" s="219">
        <v>0.15679630750000001</v>
      </c>
      <c r="R248" s="219">
        <f>Q248*H248</f>
        <v>12.8698409196</v>
      </c>
      <c r="S248" s="219">
        <v>0</v>
      </c>
      <c r="T248" s="22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21" t="s">
        <v>127</v>
      </c>
      <c r="AT248" s="221" t="s">
        <v>123</v>
      </c>
      <c r="AU248" s="221" t="s">
        <v>81</v>
      </c>
      <c r="AY248" s="17" t="s">
        <v>120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79</v>
      </c>
      <c r="BK248" s="222">
        <f>ROUND(I248*H248,2)</f>
        <v>0</v>
      </c>
      <c r="BL248" s="17" t="s">
        <v>127</v>
      </c>
      <c r="BM248" s="221" t="s">
        <v>513</v>
      </c>
    </row>
    <row r="249" spans="1:65" s="14" customFormat="1" ht="11.25">
      <c r="B249" s="234"/>
      <c r="C249" s="235"/>
      <c r="D249" s="225" t="s">
        <v>129</v>
      </c>
      <c r="E249" s="236" t="s">
        <v>1</v>
      </c>
      <c r="F249" s="237" t="s">
        <v>514</v>
      </c>
      <c r="G249" s="235"/>
      <c r="H249" s="238">
        <v>82.08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129</v>
      </c>
      <c r="AU249" s="244" t="s">
        <v>81</v>
      </c>
      <c r="AV249" s="14" t="s">
        <v>81</v>
      </c>
      <c r="AW249" s="14" t="s">
        <v>31</v>
      </c>
      <c r="AX249" s="14" t="s">
        <v>79</v>
      </c>
      <c r="AY249" s="244" t="s">
        <v>120</v>
      </c>
    </row>
    <row r="250" spans="1:65" s="2" customFormat="1" ht="21.75" customHeight="1">
      <c r="A250" s="34"/>
      <c r="B250" s="35"/>
      <c r="C250" s="209" t="s">
        <v>515</v>
      </c>
      <c r="D250" s="209" t="s">
        <v>123</v>
      </c>
      <c r="E250" s="210" t="s">
        <v>516</v>
      </c>
      <c r="F250" s="211" t="s">
        <v>517</v>
      </c>
      <c r="G250" s="212" t="s">
        <v>135</v>
      </c>
      <c r="H250" s="213">
        <v>43.07</v>
      </c>
      <c r="I250" s="214"/>
      <c r="J250" s="215">
        <f>ROUND(I250*H250,2)</f>
        <v>0</v>
      </c>
      <c r="K250" s="216"/>
      <c r="L250" s="39"/>
      <c r="M250" s="217" t="s">
        <v>1</v>
      </c>
      <c r="N250" s="218" t="s">
        <v>39</v>
      </c>
      <c r="O250" s="71"/>
      <c r="P250" s="219">
        <f>O250*H250</f>
        <v>0</v>
      </c>
      <c r="Q250" s="219">
        <v>2.4127200000000002</v>
      </c>
      <c r="R250" s="219">
        <f>Q250*H250</f>
        <v>103.91585040000001</v>
      </c>
      <c r="S250" s="219">
        <v>0</v>
      </c>
      <c r="T250" s="22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21" t="s">
        <v>127</v>
      </c>
      <c r="AT250" s="221" t="s">
        <v>123</v>
      </c>
      <c r="AU250" s="221" t="s">
        <v>81</v>
      </c>
      <c r="AY250" s="17" t="s">
        <v>120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79</v>
      </c>
      <c r="BK250" s="222">
        <f>ROUND(I250*H250,2)</f>
        <v>0</v>
      </c>
      <c r="BL250" s="17" t="s">
        <v>127</v>
      </c>
      <c r="BM250" s="221" t="s">
        <v>518</v>
      </c>
    </row>
    <row r="251" spans="1:65" s="14" customFormat="1" ht="11.25">
      <c r="B251" s="234"/>
      <c r="C251" s="235"/>
      <c r="D251" s="225" t="s">
        <v>129</v>
      </c>
      <c r="E251" s="236" t="s">
        <v>1</v>
      </c>
      <c r="F251" s="237" t="s">
        <v>519</v>
      </c>
      <c r="G251" s="235"/>
      <c r="H251" s="238">
        <v>43.07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129</v>
      </c>
      <c r="AU251" s="244" t="s">
        <v>81</v>
      </c>
      <c r="AV251" s="14" t="s">
        <v>81</v>
      </c>
      <c r="AW251" s="14" t="s">
        <v>31</v>
      </c>
      <c r="AX251" s="14" t="s">
        <v>79</v>
      </c>
      <c r="AY251" s="244" t="s">
        <v>120</v>
      </c>
    </row>
    <row r="252" spans="1:65" s="2" customFormat="1" ht="21.75" customHeight="1">
      <c r="A252" s="34"/>
      <c r="B252" s="35"/>
      <c r="C252" s="209" t="s">
        <v>520</v>
      </c>
      <c r="D252" s="209" t="s">
        <v>123</v>
      </c>
      <c r="E252" s="210" t="s">
        <v>521</v>
      </c>
      <c r="F252" s="211" t="s">
        <v>522</v>
      </c>
      <c r="G252" s="212" t="s">
        <v>135</v>
      </c>
      <c r="H252" s="213">
        <v>28.175000000000001</v>
      </c>
      <c r="I252" s="214"/>
      <c r="J252" s="215">
        <f>ROUND(I252*H252,2)</f>
        <v>0</v>
      </c>
      <c r="K252" s="216"/>
      <c r="L252" s="39"/>
      <c r="M252" s="217" t="s">
        <v>1</v>
      </c>
      <c r="N252" s="218" t="s">
        <v>39</v>
      </c>
      <c r="O252" s="71"/>
      <c r="P252" s="219">
        <f>O252*H252</f>
        <v>0</v>
      </c>
      <c r="Q252" s="219">
        <v>2.4500000000000002</v>
      </c>
      <c r="R252" s="219">
        <f>Q252*H252</f>
        <v>69.028750000000002</v>
      </c>
      <c r="S252" s="219">
        <v>0</v>
      </c>
      <c r="T252" s="22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21" t="s">
        <v>127</v>
      </c>
      <c r="AT252" s="221" t="s">
        <v>123</v>
      </c>
      <c r="AU252" s="221" t="s">
        <v>81</v>
      </c>
      <c r="AY252" s="17" t="s">
        <v>120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79</v>
      </c>
      <c r="BK252" s="222">
        <f>ROUND(I252*H252,2)</f>
        <v>0</v>
      </c>
      <c r="BL252" s="17" t="s">
        <v>127</v>
      </c>
      <c r="BM252" s="221" t="s">
        <v>523</v>
      </c>
    </row>
    <row r="253" spans="1:65" s="13" customFormat="1" ht="11.25">
      <c r="B253" s="223"/>
      <c r="C253" s="224"/>
      <c r="D253" s="225" t="s">
        <v>129</v>
      </c>
      <c r="E253" s="226" t="s">
        <v>1</v>
      </c>
      <c r="F253" s="227" t="s">
        <v>524</v>
      </c>
      <c r="G253" s="224"/>
      <c r="H253" s="226" t="s">
        <v>1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AT253" s="233" t="s">
        <v>129</v>
      </c>
      <c r="AU253" s="233" t="s">
        <v>81</v>
      </c>
      <c r="AV253" s="13" t="s">
        <v>79</v>
      </c>
      <c r="AW253" s="13" t="s">
        <v>31</v>
      </c>
      <c r="AX253" s="13" t="s">
        <v>74</v>
      </c>
      <c r="AY253" s="233" t="s">
        <v>120</v>
      </c>
    </row>
    <row r="254" spans="1:65" s="14" customFormat="1" ht="11.25">
      <c r="B254" s="234"/>
      <c r="C254" s="235"/>
      <c r="D254" s="225" t="s">
        <v>129</v>
      </c>
      <c r="E254" s="236" t="s">
        <v>1</v>
      </c>
      <c r="F254" s="237" t="s">
        <v>525</v>
      </c>
      <c r="G254" s="235"/>
      <c r="H254" s="238">
        <v>28.175000000000001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129</v>
      </c>
      <c r="AU254" s="244" t="s">
        <v>81</v>
      </c>
      <c r="AV254" s="14" t="s">
        <v>81</v>
      </c>
      <c r="AW254" s="14" t="s">
        <v>31</v>
      </c>
      <c r="AX254" s="14" t="s">
        <v>79</v>
      </c>
      <c r="AY254" s="244" t="s">
        <v>120</v>
      </c>
    </row>
    <row r="255" spans="1:65" s="2" customFormat="1" ht="21.75" customHeight="1">
      <c r="A255" s="34"/>
      <c r="B255" s="35"/>
      <c r="C255" s="209" t="s">
        <v>526</v>
      </c>
      <c r="D255" s="209" t="s">
        <v>123</v>
      </c>
      <c r="E255" s="210" t="s">
        <v>527</v>
      </c>
      <c r="F255" s="211" t="s">
        <v>528</v>
      </c>
      <c r="G255" s="212" t="s">
        <v>135</v>
      </c>
      <c r="H255" s="213">
        <v>0.5</v>
      </c>
      <c r="I255" s="214"/>
      <c r="J255" s="215">
        <f>ROUND(I255*H255,2)</f>
        <v>0</v>
      </c>
      <c r="K255" s="216"/>
      <c r="L255" s="39"/>
      <c r="M255" s="217" t="s">
        <v>1</v>
      </c>
      <c r="N255" s="218" t="s">
        <v>39</v>
      </c>
      <c r="O255" s="71"/>
      <c r="P255" s="219">
        <f>O255*H255</f>
        <v>0</v>
      </c>
      <c r="Q255" s="219">
        <v>2.16</v>
      </c>
      <c r="R255" s="219">
        <f>Q255*H255</f>
        <v>1.08</v>
      </c>
      <c r="S255" s="219">
        <v>0</v>
      </c>
      <c r="T255" s="22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21" t="s">
        <v>127</v>
      </c>
      <c r="AT255" s="221" t="s">
        <v>123</v>
      </c>
      <c r="AU255" s="221" t="s">
        <v>81</v>
      </c>
      <c r="AY255" s="17" t="s">
        <v>120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79</v>
      </c>
      <c r="BK255" s="222">
        <f>ROUND(I255*H255,2)</f>
        <v>0</v>
      </c>
      <c r="BL255" s="17" t="s">
        <v>127</v>
      </c>
      <c r="BM255" s="221" t="s">
        <v>529</v>
      </c>
    </row>
    <row r="256" spans="1:65" s="14" customFormat="1" ht="11.25">
      <c r="B256" s="234"/>
      <c r="C256" s="235"/>
      <c r="D256" s="225" t="s">
        <v>129</v>
      </c>
      <c r="E256" s="236" t="s">
        <v>1</v>
      </c>
      <c r="F256" s="237" t="s">
        <v>530</v>
      </c>
      <c r="G256" s="235"/>
      <c r="H256" s="238">
        <v>0.5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129</v>
      </c>
      <c r="AU256" s="244" t="s">
        <v>81</v>
      </c>
      <c r="AV256" s="14" t="s">
        <v>81</v>
      </c>
      <c r="AW256" s="14" t="s">
        <v>31</v>
      </c>
      <c r="AX256" s="14" t="s">
        <v>79</v>
      </c>
      <c r="AY256" s="244" t="s">
        <v>120</v>
      </c>
    </row>
    <row r="257" spans="1:65" s="2" customFormat="1" ht="21.75" customHeight="1">
      <c r="A257" s="34"/>
      <c r="B257" s="35"/>
      <c r="C257" s="209" t="s">
        <v>531</v>
      </c>
      <c r="D257" s="209" t="s">
        <v>123</v>
      </c>
      <c r="E257" s="210" t="s">
        <v>532</v>
      </c>
      <c r="F257" s="211" t="s">
        <v>533</v>
      </c>
      <c r="G257" s="212" t="s">
        <v>250</v>
      </c>
      <c r="H257" s="213">
        <v>41.76</v>
      </c>
      <c r="I257" s="214"/>
      <c r="J257" s="215">
        <f>ROUND(I257*H257,2)</f>
        <v>0</v>
      </c>
      <c r="K257" s="216"/>
      <c r="L257" s="39"/>
      <c r="M257" s="217" t="s">
        <v>1</v>
      </c>
      <c r="N257" s="218" t="s">
        <v>39</v>
      </c>
      <c r="O257" s="71"/>
      <c r="P257" s="219">
        <f>O257*H257</f>
        <v>0</v>
      </c>
      <c r="Q257" s="219">
        <v>0.823272</v>
      </c>
      <c r="R257" s="219">
        <f>Q257*H257</f>
        <v>34.379838719999995</v>
      </c>
      <c r="S257" s="219">
        <v>0</v>
      </c>
      <c r="T257" s="22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21" t="s">
        <v>127</v>
      </c>
      <c r="AT257" s="221" t="s">
        <v>123</v>
      </c>
      <c r="AU257" s="221" t="s">
        <v>81</v>
      </c>
      <c r="AY257" s="17" t="s">
        <v>120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79</v>
      </c>
      <c r="BK257" s="222">
        <f>ROUND(I257*H257,2)</f>
        <v>0</v>
      </c>
      <c r="BL257" s="17" t="s">
        <v>127</v>
      </c>
      <c r="BM257" s="221" t="s">
        <v>534</v>
      </c>
    </row>
    <row r="258" spans="1:65" s="13" customFormat="1" ht="11.25">
      <c r="B258" s="223"/>
      <c r="C258" s="224"/>
      <c r="D258" s="225" t="s">
        <v>129</v>
      </c>
      <c r="E258" s="226" t="s">
        <v>1</v>
      </c>
      <c r="F258" s="227" t="s">
        <v>535</v>
      </c>
      <c r="G258" s="224"/>
      <c r="H258" s="226" t="s">
        <v>1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AT258" s="233" t="s">
        <v>129</v>
      </c>
      <c r="AU258" s="233" t="s">
        <v>81</v>
      </c>
      <c r="AV258" s="13" t="s">
        <v>79</v>
      </c>
      <c r="AW258" s="13" t="s">
        <v>31</v>
      </c>
      <c r="AX258" s="13" t="s">
        <v>74</v>
      </c>
      <c r="AY258" s="233" t="s">
        <v>120</v>
      </c>
    </row>
    <row r="259" spans="1:65" s="14" customFormat="1" ht="11.25">
      <c r="B259" s="234"/>
      <c r="C259" s="235"/>
      <c r="D259" s="225" t="s">
        <v>129</v>
      </c>
      <c r="E259" s="236" t="s">
        <v>1</v>
      </c>
      <c r="F259" s="237" t="s">
        <v>474</v>
      </c>
      <c r="G259" s="235"/>
      <c r="H259" s="238">
        <v>22.2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129</v>
      </c>
      <c r="AU259" s="244" t="s">
        <v>81</v>
      </c>
      <c r="AV259" s="14" t="s">
        <v>81</v>
      </c>
      <c r="AW259" s="14" t="s">
        <v>31</v>
      </c>
      <c r="AX259" s="14" t="s">
        <v>74</v>
      </c>
      <c r="AY259" s="244" t="s">
        <v>120</v>
      </c>
    </row>
    <row r="260" spans="1:65" s="14" customFormat="1" ht="11.25">
      <c r="B260" s="234"/>
      <c r="C260" s="235"/>
      <c r="D260" s="225" t="s">
        <v>129</v>
      </c>
      <c r="E260" s="236" t="s">
        <v>1</v>
      </c>
      <c r="F260" s="237" t="s">
        <v>475</v>
      </c>
      <c r="G260" s="235"/>
      <c r="H260" s="238">
        <v>19.559999999999999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129</v>
      </c>
      <c r="AU260" s="244" t="s">
        <v>81</v>
      </c>
      <c r="AV260" s="14" t="s">
        <v>81</v>
      </c>
      <c r="AW260" s="14" t="s">
        <v>31</v>
      </c>
      <c r="AX260" s="14" t="s">
        <v>74</v>
      </c>
      <c r="AY260" s="244" t="s">
        <v>120</v>
      </c>
    </row>
    <row r="261" spans="1:65" s="15" customFormat="1" ht="11.25">
      <c r="B261" s="256"/>
      <c r="C261" s="257"/>
      <c r="D261" s="225" t="s">
        <v>129</v>
      </c>
      <c r="E261" s="258" t="s">
        <v>1</v>
      </c>
      <c r="F261" s="259" t="s">
        <v>151</v>
      </c>
      <c r="G261" s="257"/>
      <c r="H261" s="260">
        <v>41.76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AT261" s="266" t="s">
        <v>129</v>
      </c>
      <c r="AU261" s="266" t="s">
        <v>81</v>
      </c>
      <c r="AV261" s="15" t="s">
        <v>127</v>
      </c>
      <c r="AW261" s="15" t="s">
        <v>31</v>
      </c>
      <c r="AX261" s="15" t="s">
        <v>79</v>
      </c>
      <c r="AY261" s="266" t="s">
        <v>120</v>
      </c>
    </row>
    <row r="262" spans="1:65" s="2" customFormat="1" ht="21.75" customHeight="1">
      <c r="A262" s="34"/>
      <c r="B262" s="35"/>
      <c r="C262" s="209" t="s">
        <v>536</v>
      </c>
      <c r="D262" s="209" t="s">
        <v>123</v>
      </c>
      <c r="E262" s="210" t="s">
        <v>537</v>
      </c>
      <c r="F262" s="211" t="s">
        <v>538</v>
      </c>
      <c r="G262" s="212" t="s">
        <v>250</v>
      </c>
      <c r="H262" s="213">
        <v>41.76</v>
      </c>
      <c r="I262" s="214"/>
      <c r="J262" s="215">
        <f>ROUND(I262*H262,2)</f>
        <v>0</v>
      </c>
      <c r="K262" s="216"/>
      <c r="L262" s="39"/>
      <c r="M262" s="217" t="s">
        <v>1</v>
      </c>
      <c r="N262" s="218" t="s">
        <v>39</v>
      </c>
      <c r="O262" s="71"/>
      <c r="P262" s="219">
        <f>O262*H262</f>
        <v>0</v>
      </c>
      <c r="Q262" s="219">
        <v>0.06</v>
      </c>
      <c r="R262" s="219">
        <f>Q262*H262</f>
        <v>2.5055999999999998</v>
      </c>
      <c r="S262" s="219">
        <v>0</v>
      </c>
      <c r="T262" s="22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21" t="s">
        <v>127</v>
      </c>
      <c r="AT262" s="221" t="s">
        <v>123</v>
      </c>
      <c r="AU262" s="221" t="s">
        <v>81</v>
      </c>
      <c r="AY262" s="17" t="s">
        <v>120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79</v>
      </c>
      <c r="BK262" s="222">
        <f>ROUND(I262*H262,2)</f>
        <v>0</v>
      </c>
      <c r="BL262" s="17" t="s">
        <v>127</v>
      </c>
      <c r="BM262" s="221" t="s">
        <v>539</v>
      </c>
    </row>
    <row r="263" spans="1:65" s="13" customFormat="1" ht="11.25">
      <c r="B263" s="223"/>
      <c r="C263" s="224"/>
      <c r="D263" s="225" t="s">
        <v>129</v>
      </c>
      <c r="E263" s="226" t="s">
        <v>1</v>
      </c>
      <c r="F263" s="227" t="s">
        <v>535</v>
      </c>
      <c r="G263" s="224"/>
      <c r="H263" s="226" t="s">
        <v>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AT263" s="233" t="s">
        <v>129</v>
      </c>
      <c r="AU263" s="233" t="s">
        <v>81</v>
      </c>
      <c r="AV263" s="13" t="s">
        <v>79</v>
      </c>
      <c r="AW263" s="13" t="s">
        <v>31</v>
      </c>
      <c r="AX263" s="13" t="s">
        <v>74</v>
      </c>
      <c r="AY263" s="233" t="s">
        <v>120</v>
      </c>
    </row>
    <row r="264" spans="1:65" s="14" customFormat="1" ht="11.25">
      <c r="B264" s="234"/>
      <c r="C264" s="235"/>
      <c r="D264" s="225" t="s">
        <v>129</v>
      </c>
      <c r="E264" s="236" t="s">
        <v>1</v>
      </c>
      <c r="F264" s="237" t="s">
        <v>474</v>
      </c>
      <c r="G264" s="235"/>
      <c r="H264" s="238">
        <v>22.2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129</v>
      </c>
      <c r="AU264" s="244" t="s">
        <v>81</v>
      </c>
      <c r="AV264" s="14" t="s">
        <v>81</v>
      </c>
      <c r="AW264" s="14" t="s">
        <v>31</v>
      </c>
      <c r="AX264" s="14" t="s">
        <v>74</v>
      </c>
      <c r="AY264" s="244" t="s">
        <v>120</v>
      </c>
    </row>
    <row r="265" spans="1:65" s="14" customFormat="1" ht="11.25">
      <c r="B265" s="234"/>
      <c r="C265" s="235"/>
      <c r="D265" s="225" t="s">
        <v>129</v>
      </c>
      <c r="E265" s="236" t="s">
        <v>1</v>
      </c>
      <c r="F265" s="237" t="s">
        <v>475</v>
      </c>
      <c r="G265" s="235"/>
      <c r="H265" s="238">
        <v>19.559999999999999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AT265" s="244" t="s">
        <v>129</v>
      </c>
      <c r="AU265" s="244" t="s">
        <v>81</v>
      </c>
      <c r="AV265" s="14" t="s">
        <v>81</v>
      </c>
      <c r="AW265" s="14" t="s">
        <v>31</v>
      </c>
      <c r="AX265" s="14" t="s">
        <v>74</v>
      </c>
      <c r="AY265" s="244" t="s">
        <v>120</v>
      </c>
    </row>
    <row r="266" spans="1:65" s="15" customFormat="1" ht="11.25">
      <c r="B266" s="256"/>
      <c r="C266" s="257"/>
      <c r="D266" s="225" t="s">
        <v>129</v>
      </c>
      <c r="E266" s="258" t="s">
        <v>1</v>
      </c>
      <c r="F266" s="259" t="s">
        <v>151</v>
      </c>
      <c r="G266" s="257"/>
      <c r="H266" s="260">
        <v>41.76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AT266" s="266" t="s">
        <v>129</v>
      </c>
      <c r="AU266" s="266" t="s">
        <v>81</v>
      </c>
      <c r="AV266" s="15" t="s">
        <v>127</v>
      </c>
      <c r="AW266" s="15" t="s">
        <v>31</v>
      </c>
      <c r="AX266" s="15" t="s">
        <v>79</v>
      </c>
      <c r="AY266" s="266" t="s">
        <v>120</v>
      </c>
    </row>
    <row r="267" spans="1:65" s="12" customFormat="1" ht="22.9" customHeight="1">
      <c r="B267" s="193"/>
      <c r="C267" s="194"/>
      <c r="D267" s="195" t="s">
        <v>73</v>
      </c>
      <c r="E267" s="207" t="s">
        <v>121</v>
      </c>
      <c r="F267" s="207" t="s">
        <v>540</v>
      </c>
      <c r="G267" s="194"/>
      <c r="H267" s="194"/>
      <c r="I267" s="197"/>
      <c r="J267" s="208">
        <f>BK267</f>
        <v>0</v>
      </c>
      <c r="K267" s="194"/>
      <c r="L267" s="199"/>
      <c r="M267" s="200"/>
      <c r="N267" s="201"/>
      <c r="O267" s="201"/>
      <c r="P267" s="202">
        <f>SUM(P268:P279)</f>
        <v>0</v>
      </c>
      <c r="Q267" s="201"/>
      <c r="R267" s="202">
        <f>SUM(R268:R279)</f>
        <v>15.380800000000001</v>
      </c>
      <c r="S267" s="201"/>
      <c r="T267" s="203">
        <f>SUM(T268:T279)</f>
        <v>0</v>
      </c>
      <c r="AR267" s="204" t="s">
        <v>79</v>
      </c>
      <c r="AT267" s="205" t="s">
        <v>73</v>
      </c>
      <c r="AU267" s="205" t="s">
        <v>79</v>
      </c>
      <c r="AY267" s="204" t="s">
        <v>120</v>
      </c>
      <c r="BK267" s="206">
        <f>SUM(BK268:BK279)</f>
        <v>0</v>
      </c>
    </row>
    <row r="268" spans="1:65" s="2" customFormat="1" ht="21.75" customHeight="1">
      <c r="A268" s="34"/>
      <c r="B268" s="35"/>
      <c r="C268" s="209" t="s">
        <v>541</v>
      </c>
      <c r="D268" s="209" t="s">
        <v>123</v>
      </c>
      <c r="E268" s="210" t="s">
        <v>542</v>
      </c>
      <c r="F268" s="211" t="s">
        <v>543</v>
      </c>
      <c r="G268" s="212" t="s">
        <v>175</v>
      </c>
      <c r="H268" s="213">
        <v>14</v>
      </c>
      <c r="I268" s="214"/>
      <c r="J268" s="215">
        <f>ROUND(I268*H268,2)</f>
        <v>0</v>
      </c>
      <c r="K268" s="216"/>
      <c r="L268" s="39"/>
      <c r="M268" s="217" t="s">
        <v>1</v>
      </c>
      <c r="N268" s="218" t="s">
        <v>39</v>
      </c>
      <c r="O268" s="7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21" t="s">
        <v>127</v>
      </c>
      <c r="AT268" s="221" t="s">
        <v>123</v>
      </c>
      <c r="AU268" s="221" t="s">
        <v>81</v>
      </c>
      <c r="AY268" s="17" t="s">
        <v>120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79</v>
      </c>
      <c r="BK268" s="222">
        <f>ROUND(I268*H268,2)</f>
        <v>0</v>
      </c>
      <c r="BL268" s="17" t="s">
        <v>127</v>
      </c>
      <c r="BM268" s="221" t="s">
        <v>544</v>
      </c>
    </row>
    <row r="269" spans="1:65" s="14" customFormat="1" ht="11.25">
      <c r="B269" s="234"/>
      <c r="C269" s="235"/>
      <c r="D269" s="225" t="s">
        <v>129</v>
      </c>
      <c r="E269" s="236" t="s">
        <v>1</v>
      </c>
      <c r="F269" s="237" t="s">
        <v>545</v>
      </c>
      <c r="G269" s="235"/>
      <c r="H269" s="238">
        <v>14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129</v>
      </c>
      <c r="AU269" s="244" t="s">
        <v>81</v>
      </c>
      <c r="AV269" s="14" t="s">
        <v>81</v>
      </c>
      <c r="AW269" s="14" t="s">
        <v>31</v>
      </c>
      <c r="AX269" s="14" t="s">
        <v>79</v>
      </c>
      <c r="AY269" s="244" t="s">
        <v>120</v>
      </c>
    </row>
    <row r="270" spans="1:65" s="2" customFormat="1" ht="16.5" customHeight="1">
      <c r="A270" s="34"/>
      <c r="B270" s="35"/>
      <c r="C270" s="209" t="s">
        <v>546</v>
      </c>
      <c r="D270" s="209" t="s">
        <v>123</v>
      </c>
      <c r="E270" s="210" t="s">
        <v>547</v>
      </c>
      <c r="F270" s="211" t="s">
        <v>548</v>
      </c>
      <c r="G270" s="212" t="s">
        <v>250</v>
      </c>
      <c r="H270" s="213">
        <v>8</v>
      </c>
      <c r="I270" s="214"/>
      <c r="J270" s="215">
        <f>ROUND(I270*H270,2)</f>
        <v>0</v>
      </c>
      <c r="K270" s="216"/>
      <c r="L270" s="39"/>
      <c r="M270" s="217" t="s">
        <v>1</v>
      </c>
      <c r="N270" s="218" t="s">
        <v>39</v>
      </c>
      <c r="O270" s="71"/>
      <c r="P270" s="219">
        <f>O270*H270</f>
        <v>0</v>
      </c>
      <c r="Q270" s="219">
        <v>5.1000000000000004E-4</v>
      </c>
      <c r="R270" s="219">
        <f>Q270*H270</f>
        <v>4.0800000000000003E-3</v>
      </c>
      <c r="S270" s="219">
        <v>0</v>
      </c>
      <c r="T270" s="22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21" t="s">
        <v>127</v>
      </c>
      <c r="AT270" s="221" t="s">
        <v>123</v>
      </c>
      <c r="AU270" s="221" t="s">
        <v>81</v>
      </c>
      <c r="AY270" s="17" t="s">
        <v>120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7" t="s">
        <v>79</v>
      </c>
      <c r="BK270" s="222">
        <f>ROUND(I270*H270,2)</f>
        <v>0</v>
      </c>
      <c r="BL270" s="17" t="s">
        <v>127</v>
      </c>
      <c r="BM270" s="221" t="s">
        <v>549</v>
      </c>
    </row>
    <row r="271" spans="1:65" s="13" customFormat="1" ht="22.5">
      <c r="B271" s="223"/>
      <c r="C271" s="224"/>
      <c r="D271" s="225" t="s">
        <v>129</v>
      </c>
      <c r="E271" s="226" t="s">
        <v>1</v>
      </c>
      <c r="F271" s="227" t="s">
        <v>550</v>
      </c>
      <c r="G271" s="224"/>
      <c r="H271" s="226" t="s">
        <v>1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129</v>
      </c>
      <c r="AU271" s="233" t="s">
        <v>81</v>
      </c>
      <c r="AV271" s="13" t="s">
        <v>79</v>
      </c>
      <c r="AW271" s="13" t="s">
        <v>31</v>
      </c>
      <c r="AX271" s="13" t="s">
        <v>74</v>
      </c>
      <c r="AY271" s="233" t="s">
        <v>120</v>
      </c>
    </row>
    <row r="272" spans="1:65" s="14" customFormat="1" ht="11.25">
      <c r="B272" s="234"/>
      <c r="C272" s="235"/>
      <c r="D272" s="225" t="s">
        <v>129</v>
      </c>
      <c r="E272" s="236" t="s">
        <v>1</v>
      </c>
      <c r="F272" s="237" t="s">
        <v>551</v>
      </c>
      <c r="G272" s="235"/>
      <c r="H272" s="238">
        <v>8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129</v>
      </c>
      <c r="AU272" s="244" t="s">
        <v>81</v>
      </c>
      <c r="AV272" s="14" t="s">
        <v>81</v>
      </c>
      <c r="AW272" s="14" t="s">
        <v>31</v>
      </c>
      <c r="AX272" s="14" t="s">
        <v>79</v>
      </c>
      <c r="AY272" s="244" t="s">
        <v>120</v>
      </c>
    </row>
    <row r="273" spans="1:65" s="2" customFormat="1" ht="21.75" customHeight="1">
      <c r="A273" s="34"/>
      <c r="B273" s="35"/>
      <c r="C273" s="209" t="s">
        <v>552</v>
      </c>
      <c r="D273" s="209" t="s">
        <v>123</v>
      </c>
      <c r="E273" s="210" t="s">
        <v>553</v>
      </c>
      <c r="F273" s="211" t="s">
        <v>554</v>
      </c>
      <c r="G273" s="212" t="s">
        <v>250</v>
      </c>
      <c r="H273" s="213">
        <v>8</v>
      </c>
      <c r="I273" s="214"/>
      <c r="J273" s="215">
        <f>ROUND(I273*H273,2)</f>
        <v>0</v>
      </c>
      <c r="K273" s="216"/>
      <c r="L273" s="39"/>
      <c r="M273" s="217" t="s">
        <v>1</v>
      </c>
      <c r="N273" s="218" t="s">
        <v>39</v>
      </c>
      <c r="O273" s="71"/>
      <c r="P273" s="219">
        <f>O273*H273</f>
        <v>0</v>
      </c>
      <c r="Q273" s="219">
        <v>0.15559000000000001</v>
      </c>
      <c r="R273" s="219">
        <f>Q273*H273</f>
        <v>1.24472</v>
      </c>
      <c r="S273" s="219">
        <v>0</v>
      </c>
      <c r="T273" s="220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21" t="s">
        <v>127</v>
      </c>
      <c r="AT273" s="221" t="s">
        <v>123</v>
      </c>
      <c r="AU273" s="221" t="s">
        <v>81</v>
      </c>
      <c r="AY273" s="17" t="s">
        <v>120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79</v>
      </c>
      <c r="BK273" s="222">
        <f>ROUND(I273*H273,2)</f>
        <v>0</v>
      </c>
      <c r="BL273" s="17" t="s">
        <v>127</v>
      </c>
      <c r="BM273" s="221" t="s">
        <v>555</v>
      </c>
    </row>
    <row r="274" spans="1:65" s="13" customFormat="1" ht="22.5">
      <c r="B274" s="223"/>
      <c r="C274" s="224"/>
      <c r="D274" s="225" t="s">
        <v>129</v>
      </c>
      <c r="E274" s="226" t="s">
        <v>1</v>
      </c>
      <c r="F274" s="227" t="s">
        <v>556</v>
      </c>
      <c r="G274" s="224"/>
      <c r="H274" s="226" t="s">
        <v>1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129</v>
      </c>
      <c r="AU274" s="233" t="s">
        <v>81</v>
      </c>
      <c r="AV274" s="13" t="s">
        <v>79</v>
      </c>
      <c r="AW274" s="13" t="s">
        <v>31</v>
      </c>
      <c r="AX274" s="13" t="s">
        <v>74</v>
      </c>
      <c r="AY274" s="233" t="s">
        <v>120</v>
      </c>
    </row>
    <row r="275" spans="1:65" s="14" customFormat="1" ht="11.25">
      <c r="B275" s="234"/>
      <c r="C275" s="235"/>
      <c r="D275" s="225" t="s">
        <v>129</v>
      </c>
      <c r="E275" s="236" t="s">
        <v>1</v>
      </c>
      <c r="F275" s="237" t="s">
        <v>551</v>
      </c>
      <c r="G275" s="235"/>
      <c r="H275" s="238">
        <v>8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129</v>
      </c>
      <c r="AU275" s="244" t="s">
        <v>81</v>
      </c>
      <c r="AV275" s="14" t="s">
        <v>81</v>
      </c>
      <c r="AW275" s="14" t="s">
        <v>31</v>
      </c>
      <c r="AX275" s="14" t="s">
        <v>79</v>
      </c>
      <c r="AY275" s="244" t="s">
        <v>120</v>
      </c>
    </row>
    <row r="276" spans="1:65" s="2" customFormat="1" ht="21.75" customHeight="1">
      <c r="A276" s="34"/>
      <c r="B276" s="35"/>
      <c r="C276" s="209" t="s">
        <v>557</v>
      </c>
      <c r="D276" s="209" t="s">
        <v>123</v>
      </c>
      <c r="E276" s="210" t="s">
        <v>558</v>
      </c>
      <c r="F276" s="211" t="s">
        <v>559</v>
      </c>
      <c r="G276" s="212" t="s">
        <v>250</v>
      </c>
      <c r="H276" s="213">
        <v>24</v>
      </c>
      <c r="I276" s="214"/>
      <c r="J276" s="215">
        <f>ROUND(I276*H276,2)</f>
        <v>0</v>
      </c>
      <c r="K276" s="216"/>
      <c r="L276" s="39"/>
      <c r="M276" s="217" t="s">
        <v>1</v>
      </c>
      <c r="N276" s="218" t="s">
        <v>39</v>
      </c>
      <c r="O276" s="71"/>
      <c r="P276" s="219">
        <f>O276*H276</f>
        <v>0</v>
      </c>
      <c r="Q276" s="219">
        <v>8.3500000000000005E-2</v>
      </c>
      <c r="R276" s="219">
        <f>Q276*H276</f>
        <v>2.004</v>
      </c>
      <c r="S276" s="219">
        <v>0</v>
      </c>
      <c r="T276" s="22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21" t="s">
        <v>127</v>
      </c>
      <c r="AT276" s="221" t="s">
        <v>123</v>
      </c>
      <c r="AU276" s="221" t="s">
        <v>81</v>
      </c>
      <c r="AY276" s="17" t="s">
        <v>120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7" t="s">
        <v>79</v>
      </c>
      <c r="BK276" s="222">
        <f>ROUND(I276*H276,2)</f>
        <v>0</v>
      </c>
      <c r="BL276" s="17" t="s">
        <v>127</v>
      </c>
      <c r="BM276" s="221" t="s">
        <v>560</v>
      </c>
    </row>
    <row r="277" spans="1:65" s="14" customFormat="1" ht="11.25">
      <c r="B277" s="234"/>
      <c r="C277" s="235"/>
      <c r="D277" s="225" t="s">
        <v>129</v>
      </c>
      <c r="E277" s="236" t="s">
        <v>1</v>
      </c>
      <c r="F277" s="237" t="s">
        <v>324</v>
      </c>
      <c r="G277" s="235"/>
      <c r="H277" s="238">
        <v>24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129</v>
      </c>
      <c r="AU277" s="244" t="s">
        <v>81</v>
      </c>
      <c r="AV277" s="14" t="s">
        <v>81</v>
      </c>
      <c r="AW277" s="14" t="s">
        <v>31</v>
      </c>
      <c r="AX277" s="14" t="s">
        <v>79</v>
      </c>
      <c r="AY277" s="244" t="s">
        <v>120</v>
      </c>
    </row>
    <row r="278" spans="1:65" s="2" customFormat="1" ht="16.5" customHeight="1">
      <c r="A278" s="34"/>
      <c r="B278" s="35"/>
      <c r="C278" s="245" t="s">
        <v>561</v>
      </c>
      <c r="D278" s="245" t="s">
        <v>141</v>
      </c>
      <c r="E278" s="246" t="s">
        <v>562</v>
      </c>
      <c r="F278" s="247" t="s">
        <v>563</v>
      </c>
      <c r="G278" s="248" t="s">
        <v>184</v>
      </c>
      <c r="H278" s="249">
        <v>8</v>
      </c>
      <c r="I278" s="250"/>
      <c r="J278" s="251">
        <f>ROUND(I278*H278,2)</f>
        <v>0</v>
      </c>
      <c r="K278" s="252"/>
      <c r="L278" s="253"/>
      <c r="M278" s="254" t="s">
        <v>1</v>
      </c>
      <c r="N278" s="255" t="s">
        <v>39</v>
      </c>
      <c r="O278" s="71"/>
      <c r="P278" s="219">
        <f>O278*H278</f>
        <v>0</v>
      </c>
      <c r="Q278" s="219">
        <v>1.516</v>
      </c>
      <c r="R278" s="219">
        <f>Q278*H278</f>
        <v>12.128</v>
      </c>
      <c r="S278" s="219">
        <v>0</v>
      </c>
      <c r="T278" s="22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21" t="s">
        <v>145</v>
      </c>
      <c r="AT278" s="221" t="s">
        <v>141</v>
      </c>
      <c r="AU278" s="221" t="s">
        <v>81</v>
      </c>
      <c r="AY278" s="17" t="s">
        <v>120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7" t="s">
        <v>79</v>
      </c>
      <c r="BK278" s="222">
        <f>ROUND(I278*H278,2)</f>
        <v>0</v>
      </c>
      <c r="BL278" s="17" t="s">
        <v>127</v>
      </c>
      <c r="BM278" s="221" t="s">
        <v>564</v>
      </c>
    </row>
    <row r="279" spans="1:65" s="14" customFormat="1" ht="11.25">
      <c r="B279" s="234"/>
      <c r="C279" s="235"/>
      <c r="D279" s="225" t="s">
        <v>129</v>
      </c>
      <c r="E279" s="236" t="s">
        <v>1</v>
      </c>
      <c r="F279" s="237" t="s">
        <v>565</v>
      </c>
      <c r="G279" s="235"/>
      <c r="H279" s="238">
        <v>8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129</v>
      </c>
      <c r="AU279" s="244" t="s">
        <v>81</v>
      </c>
      <c r="AV279" s="14" t="s">
        <v>81</v>
      </c>
      <c r="AW279" s="14" t="s">
        <v>31</v>
      </c>
      <c r="AX279" s="14" t="s">
        <v>79</v>
      </c>
      <c r="AY279" s="244" t="s">
        <v>120</v>
      </c>
    </row>
    <row r="280" spans="1:65" s="12" customFormat="1" ht="22.9" customHeight="1">
      <c r="B280" s="193"/>
      <c r="C280" s="194"/>
      <c r="D280" s="195" t="s">
        <v>73</v>
      </c>
      <c r="E280" s="207" t="s">
        <v>162</v>
      </c>
      <c r="F280" s="207" t="s">
        <v>566</v>
      </c>
      <c r="G280" s="194"/>
      <c r="H280" s="194"/>
      <c r="I280" s="197"/>
      <c r="J280" s="208">
        <f>BK280</f>
        <v>0</v>
      </c>
      <c r="K280" s="194"/>
      <c r="L280" s="199"/>
      <c r="M280" s="200"/>
      <c r="N280" s="201"/>
      <c r="O280" s="201"/>
      <c r="P280" s="202">
        <f>SUM(P281:P283)</f>
        <v>0</v>
      </c>
      <c r="Q280" s="201"/>
      <c r="R280" s="202">
        <f>SUM(R281:R283)</f>
        <v>1.1599412</v>
      </c>
      <c r="S280" s="201"/>
      <c r="T280" s="203">
        <f>SUM(T281:T283)</f>
        <v>0</v>
      </c>
      <c r="AR280" s="204" t="s">
        <v>79</v>
      </c>
      <c r="AT280" s="205" t="s">
        <v>73</v>
      </c>
      <c r="AU280" s="205" t="s">
        <v>79</v>
      </c>
      <c r="AY280" s="204" t="s">
        <v>120</v>
      </c>
      <c r="BK280" s="206">
        <f>SUM(BK281:BK283)</f>
        <v>0</v>
      </c>
    </row>
    <row r="281" spans="1:65" s="2" customFormat="1" ht="21.75" customHeight="1">
      <c r="A281" s="34"/>
      <c r="B281" s="35"/>
      <c r="C281" s="209" t="s">
        <v>567</v>
      </c>
      <c r="D281" s="209" t="s">
        <v>123</v>
      </c>
      <c r="E281" s="210" t="s">
        <v>568</v>
      </c>
      <c r="F281" s="211" t="s">
        <v>569</v>
      </c>
      <c r="G281" s="212" t="s">
        <v>250</v>
      </c>
      <c r="H281" s="213">
        <v>15.62</v>
      </c>
      <c r="I281" s="214"/>
      <c r="J281" s="215">
        <f>ROUND(I281*H281,2)</f>
        <v>0</v>
      </c>
      <c r="K281" s="216"/>
      <c r="L281" s="39"/>
      <c r="M281" s="217" t="s">
        <v>1</v>
      </c>
      <c r="N281" s="218" t="s">
        <v>39</v>
      </c>
      <c r="O281" s="71"/>
      <c r="P281" s="219">
        <f>O281*H281</f>
        <v>0</v>
      </c>
      <c r="Q281" s="219">
        <v>7.4260000000000007E-2</v>
      </c>
      <c r="R281" s="219">
        <f>Q281*H281</f>
        <v>1.1599412</v>
      </c>
      <c r="S281" s="219">
        <v>0</v>
      </c>
      <c r="T281" s="220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21" t="s">
        <v>127</v>
      </c>
      <c r="AT281" s="221" t="s">
        <v>123</v>
      </c>
      <c r="AU281" s="221" t="s">
        <v>81</v>
      </c>
      <c r="AY281" s="17" t="s">
        <v>120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7" t="s">
        <v>79</v>
      </c>
      <c r="BK281" s="222">
        <f>ROUND(I281*H281,2)</f>
        <v>0</v>
      </c>
      <c r="BL281" s="17" t="s">
        <v>127</v>
      </c>
      <c r="BM281" s="221" t="s">
        <v>570</v>
      </c>
    </row>
    <row r="282" spans="1:65" s="13" customFormat="1" ht="11.25">
      <c r="B282" s="223"/>
      <c r="C282" s="224"/>
      <c r="D282" s="225" t="s">
        <v>129</v>
      </c>
      <c r="E282" s="226" t="s">
        <v>1</v>
      </c>
      <c r="F282" s="227" t="s">
        <v>571</v>
      </c>
      <c r="G282" s="224"/>
      <c r="H282" s="226" t="s">
        <v>1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129</v>
      </c>
      <c r="AU282" s="233" t="s">
        <v>81</v>
      </c>
      <c r="AV282" s="13" t="s">
        <v>79</v>
      </c>
      <c r="AW282" s="13" t="s">
        <v>31</v>
      </c>
      <c r="AX282" s="13" t="s">
        <v>74</v>
      </c>
      <c r="AY282" s="233" t="s">
        <v>120</v>
      </c>
    </row>
    <row r="283" spans="1:65" s="14" customFormat="1" ht="11.25">
      <c r="B283" s="234"/>
      <c r="C283" s="235"/>
      <c r="D283" s="225" t="s">
        <v>129</v>
      </c>
      <c r="E283" s="236" t="s">
        <v>1</v>
      </c>
      <c r="F283" s="237" t="s">
        <v>572</v>
      </c>
      <c r="G283" s="235"/>
      <c r="H283" s="238">
        <v>15.62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AT283" s="244" t="s">
        <v>129</v>
      </c>
      <c r="AU283" s="244" t="s">
        <v>81</v>
      </c>
      <c r="AV283" s="14" t="s">
        <v>81</v>
      </c>
      <c r="AW283" s="14" t="s">
        <v>31</v>
      </c>
      <c r="AX283" s="14" t="s">
        <v>79</v>
      </c>
      <c r="AY283" s="244" t="s">
        <v>120</v>
      </c>
    </row>
    <row r="284" spans="1:65" s="12" customFormat="1" ht="22.9" customHeight="1">
      <c r="B284" s="193"/>
      <c r="C284" s="194"/>
      <c r="D284" s="195" t="s">
        <v>73</v>
      </c>
      <c r="E284" s="207" t="s">
        <v>181</v>
      </c>
      <c r="F284" s="207" t="s">
        <v>573</v>
      </c>
      <c r="G284" s="194"/>
      <c r="H284" s="194"/>
      <c r="I284" s="197"/>
      <c r="J284" s="208">
        <f>BK284</f>
        <v>0</v>
      </c>
      <c r="K284" s="194"/>
      <c r="L284" s="199"/>
      <c r="M284" s="200"/>
      <c r="N284" s="201"/>
      <c r="O284" s="201"/>
      <c r="P284" s="202">
        <f>SUM(P285:P404)</f>
        <v>0</v>
      </c>
      <c r="Q284" s="201"/>
      <c r="R284" s="202">
        <f>SUM(R285:R404)</f>
        <v>35.109471815999996</v>
      </c>
      <c r="S284" s="201"/>
      <c r="T284" s="203">
        <f>SUM(T285:T404)</f>
        <v>81.249192999999991</v>
      </c>
      <c r="AR284" s="204" t="s">
        <v>79</v>
      </c>
      <c r="AT284" s="205" t="s">
        <v>73</v>
      </c>
      <c r="AU284" s="205" t="s">
        <v>79</v>
      </c>
      <c r="AY284" s="204" t="s">
        <v>120</v>
      </c>
      <c r="BK284" s="206">
        <f>SUM(BK285:BK404)</f>
        <v>0</v>
      </c>
    </row>
    <row r="285" spans="1:65" s="2" customFormat="1" ht="16.5" customHeight="1">
      <c r="A285" s="34"/>
      <c r="B285" s="35"/>
      <c r="C285" s="209" t="s">
        <v>574</v>
      </c>
      <c r="D285" s="209" t="s">
        <v>123</v>
      </c>
      <c r="E285" s="210" t="s">
        <v>575</v>
      </c>
      <c r="F285" s="211" t="s">
        <v>576</v>
      </c>
      <c r="G285" s="212" t="s">
        <v>175</v>
      </c>
      <c r="H285" s="213">
        <v>40.24</v>
      </c>
      <c r="I285" s="214"/>
      <c r="J285" s="215">
        <f>ROUND(I285*H285,2)</f>
        <v>0</v>
      </c>
      <c r="K285" s="216"/>
      <c r="L285" s="39"/>
      <c r="M285" s="217" t="s">
        <v>1</v>
      </c>
      <c r="N285" s="218" t="s">
        <v>39</v>
      </c>
      <c r="O285" s="71"/>
      <c r="P285" s="219">
        <f>O285*H285</f>
        <v>0</v>
      </c>
      <c r="Q285" s="219">
        <v>1.17E-3</v>
      </c>
      <c r="R285" s="219">
        <f>Q285*H285</f>
        <v>4.7080800000000006E-2</v>
      </c>
      <c r="S285" s="219">
        <v>0</v>
      </c>
      <c r="T285" s="22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21" t="s">
        <v>127</v>
      </c>
      <c r="AT285" s="221" t="s">
        <v>123</v>
      </c>
      <c r="AU285" s="221" t="s">
        <v>81</v>
      </c>
      <c r="AY285" s="17" t="s">
        <v>120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7" t="s">
        <v>79</v>
      </c>
      <c r="BK285" s="222">
        <f>ROUND(I285*H285,2)</f>
        <v>0</v>
      </c>
      <c r="BL285" s="17" t="s">
        <v>127</v>
      </c>
      <c r="BM285" s="221" t="s">
        <v>577</v>
      </c>
    </row>
    <row r="286" spans="1:65" s="14" customFormat="1" ht="11.25">
      <c r="B286" s="234"/>
      <c r="C286" s="235"/>
      <c r="D286" s="225" t="s">
        <v>129</v>
      </c>
      <c r="E286" s="236" t="s">
        <v>1</v>
      </c>
      <c r="F286" s="237" t="s">
        <v>578</v>
      </c>
      <c r="G286" s="235"/>
      <c r="H286" s="238">
        <v>40.24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129</v>
      </c>
      <c r="AU286" s="244" t="s">
        <v>81</v>
      </c>
      <c r="AV286" s="14" t="s">
        <v>81</v>
      </c>
      <c r="AW286" s="14" t="s">
        <v>31</v>
      </c>
      <c r="AX286" s="14" t="s">
        <v>79</v>
      </c>
      <c r="AY286" s="244" t="s">
        <v>120</v>
      </c>
    </row>
    <row r="287" spans="1:65" s="2" customFormat="1" ht="16.5" customHeight="1">
      <c r="A287" s="34"/>
      <c r="B287" s="35"/>
      <c r="C287" s="209" t="s">
        <v>579</v>
      </c>
      <c r="D287" s="209" t="s">
        <v>123</v>
      </c>
      <c r="E287" s="210" t="s">
        <v>580</v>
      </c>
      <c r="F287" s="211" t="s">
        <v>581</v>
      </c>
      <c r="G287" s="212" t="s">
        <v>175</v>
      </c>
      <c r="H287" s="213">
        <v>40.24</v>
      </c>
      <c r="I287" s="214"/>
      <c r="J287" s="215">
        <f>ROUND(I287*H287,2)</f>
        <v>0</v>
      </c>
      <c r="K287" s="216"/>
      <c r="L287" s="39"/>
      <c r="M287" s="217" t="s">
        <v>1</v>
      </c>
      <c r="N287" s="218" t="s">
        <v>39</v>
      </c>
      <c r="O287" s="71"/>
      <c r="P287" s="219">
        <f>O287*H287</f>
        <v>0</v>
      </c>
      <c r="Q287" s="219">
        <v>5.8049999999999996E-4</v>
      </c>
      <c r="R287" s="219">
        <f>Q287*H287</f>
        <v>2.3359319999999999E-2</v>
      </c>
      <c r="S287" s="219">
        <v>0</v>
      </c>
      <c r="T287" s="22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21" t="s">
        <v>127</v>
      </c>
      <c r="AT287" s="221" t="s">
        <v>123</v>
      </c>
      <c r="AU287" s="221" t="s">
        <v>81</v>
      </c>
      <c r="AY287" s="17" t="s">
        <v>120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79</v>
      </c>
      <c r="BK287" s="222">
        <f>ROUND(I287*H287,2)</f>
        <v>0</v>
      </c>
      <c r="BL287" s="17" t="s">
        <v>127</v>
      </c>
      <c r="BM287" s="221" t="s">
        <v>582</v>
      </c>
    </row>
    <row r="288" spans="1:65" s="14" customFormat="1" ht="11.25">
      <c r="B288" s="234"/>
      <c r="C288" s="235"/>
      <c r="D288" s="225" t="s">
        <v>129</v>
      </c>
      <c r="E288" s="236" t="s">
        <v>1</v>
      </c>
      <c r="F288" s="237" t="s">
        <v>583</v>
      </c>
      <c r="G288" s="235"/>
      <c r="H288" s="238">
        <v>40.24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129</v>
      </c>
      <c r="AU288" s="244" t="s">
        <v>81</v>
      </c>
      <c r="AV288" s="14" t="s">
        <v>81</v>
      </c>
      <c r="AW288" s="14" t="s">
        <v>31</v>
      </c>
      <c r="AX288" s="14" t="s">
        <v>79</v>
      </c>
      <c r="AY288" s="244" t="s">
        <v>120</v>
      </c>
    </row>
    <row r="289" spans="1:65" s="2" customFormat="1" ht="33" customHeight="1">
      <c r="A289" s="34"/>
      <c r="B289" s="35"/>
      <c r="C289" s="245" t="s">
        <v>584</v>
      </c>
      <c r="D289" s="245" t="s">
        <v>141</v>
      </c>
      <c r="E289" s="246" t="s">
        <v>585</v>
      </c>
      <c r="F289" s="247" t="s">
        <v>586</v>
      </c>
      <c r="G289" s="248" t="s">
        <v>144</v>
      </c>
      <c r="H289" s="249">
        <v>1.4330000000000001</v>
      </c>
      <c r="I289" s="250"/>
      <c r="J289" s="251">
        <f>ROUND(I289*H289,2)</f>
        <v>0</v>
      </c>
      <c r="K289" s="252"/>
      <c r="L289" s="253"/>
      <c r="M289" s="254" t="s">
        <v>1</v>
      </c>
      <c r="N289" s="255" t="s">
        <v>39</v>
      </c>
      <c r="O289" s="71"/>
      <c r="P289" s="219">
        <f>O289*H289</f>
        <v>0</v>
      </c>
      <c r="Q289" s="219">
        <v>1</v>
      </c>
      <c r="R289" s="219">
        <f>Q289*H289</f>
        <v>1.4330000000000001</v>
      </c>
      <c r="S289" s="219">
        <v>0</v>
      </c>
      <c r="T289" s="220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21" t="s">
        <v>145</v>
      </c>
      <c r="AT289" s="221" t="s">
        <v>141</v>
      </c>
      <c r="AU289" s="221" t="s">
        <v>81</v>
      </c>
      <c r="AY289" s="17" t="s">
        <v>120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7" t="s">
        <v>79</v>
      </c>
      <c r="BK289" s="222">
        <f>ROUND(I289*H289,2)</f>
        <v>0</v>
      </c>
      <c r="BL289" s="17" t="s">
        <v>127</v>
      </c>
      <c r="BM289" s="221" t="s">
        <v>587</v>
      </c>
    </row>
    <row r="290" spans="1:65" s="14" customFormat="1" ht="11.25">
      <c r="B290" s="234"/>
      <c r="C290" s="235"/>
      <c r="D290" s="225" t="s">
        <v>129</v>
      </c>
      <c r="E290" s="236" t="s">
        <v>1</v>
      </c>
      <c r="F290" s="237" t="s">
        <v>588</v>
      </c>
      <c r="G290" s="235"/>
      <c r="H290" s="238">
        <v>1.4330000000000001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129</v>
      </c>
      <c r="AU290" s="244" t="s">
        <v>81</v>
      </c>
      <c r="AV290" s="14" t="s">
        <v>81</v>
      </c>
      <c r="AW290" s="14" t="s">
        <v>31</v>
      </c>
      <c r="AX290" s="14" t="s">
        <v>79</v>
      </c>
      <c r="AY290" s="244" t="s">
        <v>120</v>
      </c>
    </row>
    <row r="291" spans="1:65" s="2" customFormat="1" ht="21.75" customHeight="1">
      <c r="A291" s="34"/>
      <c r="B291" s="35"/>
      <c r="C291" s="209" t="s">
        <v>589</v>
      </c>
      <c r="D291" s="209" t="s">
        <v>123</v>
      </c>
      <c r="E291" s="210" t="s">
        <v>590</v>
      </c>
      <c r="F291" s="211" t="s">
        <v>591</v>
      </c>
      <c r="G291" s="212" t="s">
        <v>250</v>
      </c>
      <c r="H291" s="213">
        <v>173.572</v>
      </c>
      <c r="I291" s="214"/>
      <c r="J291" s="215">
        <f>ROUND(I291*H291,2)</f>
        <v>0</v>
      </c>
      <c r="K291" s="216"/>
      <c r="L291" s="39"/>
      <c r="M291" s="217" t="s">
        <v>1</v>
      </c>
      <c r="N291" s="218" t="s">
        <v>39</v>
      </c>
      <c r="O291" s="71"/>
      <c r="P291" s="219">
        <f>O291*H291</f>
        <v>0</v>
      </c>
      <c r="Q291" s="219">
        <v>1.0175E-3</v>
      </c>
      <c r="R291" s="219">
        <f>Q291*H291</f>
        <v>0.17660951</v>
      </c>
      <c r="S291" s="219">
        <v>0</v>
      </c>
      <c r="T291" s="22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21" t="s">
        <v>127</v>
      </c>
      <c r="AT291" s="221" t="s">
        <v>123</v>
      </c>
      <c r="AU291" s="221" t="s">
        <v>81</v>
      </c>
      <c r="AY291" s="17" t="s">
        <v>120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79</v>
      </c>
      <c r="BK291" s="222">
        <f>ROUND(I291*H291,2)</f>
        <v>0</v>
      </c>
      <c r="BL291" s="17" t="s">
        <v>127</v>
      </c>
      <c r="BM291" s="221" t="s">
        <v>592</v>
      </c>
    </row>
    <row r="292" spans="1:65" s="14" customFormat="1" ht="11.25">
      <c r="B292" s="234"/>
      <c r="C292" s="235"/>
      <c r="D292" s="225" t="s">
        <v>129</v>
      </c>
      <c r="E292" s="236" t="s">
        <v>1</v>
      </c>
      <c r="F292" s="237" t="s">
        <v>593</v>
      </c>
      <c r="G292" s="235"/>
      <c r="H292" s="238">
        <v>44.8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129</v>
      </c>
      <c r="AU292" s="244" t="s">
        <v>81</v>
      </c>
      <c r="AV292" s="14" t="s">
        <v>81</v>
      </c>
      <c r="AW292" s="14" t="s">
        <v>31</v>
      </c>
      <c r="AX292" s="14" t="s">
        <v>74</v>
      </c>
      <c r="AY292" s="244" t="s">
        <v>120</v>
      </c>
    </row>
    <row r="293" spans="1:65" s="14" customFormat="1" ht="11.25">
      <c r="B293" s="234"/>
      <c r="C293" s="235"/>
      <c r="D293" s="225" t="s">
        <v>129</v>
      </c>
      <c r="E293" s="236" t="s">
        <v>1</v>
      </c>
      <c r="F293" s="237" t="s">
        <v>594</v>
      </c>
      <c r="G293" s="235"/>
      <c r="H293" s="238">
        <v>83.78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129</v>
      </c>
      <c r="AU293" s="244" t="s">
        <v>81</v>
      </c>
      <c r="AV293" s="14" t="s">
        <v>81</v>
      </c>
      <c r="AW293" s="14" t="s">
        <v>31</v>
      </c>
      <c r="AX293" s="14" t="s">
        <v>74</v>
      </c>
      <c r="AY293" s="244" t="s">
        <v>120</v>
      </c>
    </row>
    <row r="294" spans="1:65" s="14" customFormat="1" ht="22.5">
      <c r="B294" s="234"/>
      <c r="C294" s="235"/>
      <c r="D294" s="225" t="s">
        <v>129</v>
      </c>
      <c r="E294" s="236" t="s">
        <v>1</v>
      </c>
      <c r="F294" s="237" t="s">
        <v>595</v>
      </c>
      <c r="G294" s="235"/>
      <c r="H294" s="238">
        <v>44.991999999999997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AT294" s="244" t="s">
        <v>129</v>
      </c>
      <c r="AU294" s="244" t="s">
        <v>81</v>
      </c>
      <c r="AV294" s="14" t="s">
        <v>81</v>
      </c>
      <c r="AW294" s="14" t="s">
        <v>31</v>
      </c>
      <c r="AX294" s="14" t="s">
        <v>74</v>
      </c>
      <c r="AY294" s="244" t="s">
        <v>120</v>
      </c>
    </row>
    <row r="295" spans="1:65" s="15" customFormat="1" ht="11.25">
      <c r="B295" s="256"/>
      <c r="C295" s="257"/>
      <c r="D295" s="225" t="s">
        <v>129</v>
      </c>
      <c r="E295" s="258" t="s">
        <v>1</v>
      </c>
      <c r="F295" s="259" t="s">
        <v>151</v>
      </c>
      <c r="G295" s="257"/>
      <c r="H295" s="260">
        <v>173.572</v>
      </c>
      <c r="I295" s="261"/>
      <c r="J295" s="257"/>
      <c r="K295" s="257"/>
      <c r="L295" s="262"/>
      <c r="M295" s="263"/>
      <c r="N295" s="264"/>
      <c r="O295" s="264"/>
      <c r="P295" s="264"/>
      <c r="Q295" s="264"/>
      <c r="R295" s="264"/>
      <c r="S295" s="264"/>
      <c r="T295" s="265"/>
      <c r="AT295" s="266" t="s">
        <v>129</v>
      </c>
      <c r="AU295" s="266" t="s">
        <v>81</v>
      </c>
      <c r="AV295" s="15" t="s">
        <v>127</v>
      </c>
      <c r="AW295" s="15" t="s">
        <v>31</v>
      </c>
      <c r="AX295" s="15" t="s">
        <v>79</v>
      </c>
      <c r="AY295" s="266" t="s">
        <v>120</v>
      </c>
    </row>
    <row r="296" spans="1:65" s="2" customFormat="1" ht="21.75" customHeight="1">
      <c r="A296" s="34"/>
      <c r="B296" s="35"/>
      <c r="C296" s="209" t="s">
        <v>596</v>
      </c>
      <c r="D296" s="209" t="s">
        <v>123</v>
      </c>
      <c r="E296" s="210" t="s">
        <v>597</v>
      </c>
      <c r="F296" s="211" t="s">
        <v>598</v>
      </c>
      <c r="G296" s="212" t="s">
        <v>250</v>
      </c>
      <c r="H296" s="213">
        <v>6.68</v>
      </c>
      <c r="I296" s="214"/>
      <c r="J296" s="215">
        <f>ROUND(I296*H296,2)</f>
        <v>0</v>
      </c>
      <c r="K296" s="216"/>
      <c r="L296" s="39"/>
      <c r="M296" s="217" t="s">
        <v>1</v>
      </c>
      <c r="N296" s="218" t="s">
        <v>39</v>
      </c>
      <c r="O296" s="71"/>
      <c r="P296" s="219">
        <f>O296*H296</f>
        <v>0</v>
      </c>
      <c r="Q296" s="219">
        <v>6.3000000000000003E-4</v>
      </c>
      <c r="R296" s="219">
        <f>Q296*H296</f>
        <v>4.2084000000000002E-3</v>
      </c>
      <c r="S296" s="219">
        <v>0</v>
      </c>
      <c r="T296" s="22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21" t="s">
        <v>127</v>
      </c>
      <c r="AT296" s="221" t="s">
        <v>123</v>
      </c>
      <c r="AU296" s="221" t="s">
        <v>81</v>
      </c>
      <c r="AY296" s="17" t="s">
        <v>120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79</v>
      </c>
      <c r="BK296" s="222">
        <f>ROUND(I296*H296,2)</f>
        <v>0</v>
      </c>
      <c r="BL296" s="17" t="s">
        <v>127</v>
      </c>
      <c r="BM296" s="221" t="s">
        <v>599</v>
      </c>
    </row>
    <row r="297" spans="1:65" s="14" customFormat="1" ht="11.25">
      <c r="B297" s="234"/>
      <c r="C297" s="235"/>
      <c r="D297" s="225" t="s">
        <v>129</v>
      </c>
      <c r="E297" s="236" t="s">
        <v>1</v>
      </c>
      <c r="F297" s="237" t="s">
        <v>600</v>
      </c>
      <c r="G297" s="235"/>
      <c r="H297" s="238">
        <v>0.4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AT297" s="244" t="s">
        <v>129</v>
      </c>
      <c r="AU297" s="244" t="s">
        <v>81</v>
      </c>
      <c r="AV297" s="14" t="s">
        <v>81</v>
      </c>
      <c r="AW297" s="14" t="s">
        <v>31</v>
      </c>
      <c r="AX297" s="14" t="s">
        <v>74</v>
      </c>
      <c r="AY297" s="244" t="s">
        <v>120</v>
      </c>
    </row>
    <row r="298" spans="1:65" s="13" customFormat="1" ht="11.25">
      <c r="B298" s="223"/>
      <c r="C298" s="224"/>
      <c r="D298" s="225" t="s">
        <v>129</v>
      </c>
      <c r="E298" s="226" t="s">
        <v>1</v>
      </c>
      <c r="F298" s="227" t="s">
        <v>601</v>
      </c>
      <c r="G298" s="224"/>
      <c r="H298" s="226" t="s">
        <v>1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129</v>
      </c>
      <c r="AU298" s="233" t="s">
        <v>81</v>
      </c>
      <c r="AV298" s="13" t="s">
        <v>79</v>
      </c>
      <c r="AW298" s="13" t="s">
        <v>31</v>
      </c>
      <c r="AX298" s="13" t="s">
        <v>74</v>
      </c>
      <c r="AY298" s="233" t="s">
        <v>120</v>
      </c>
    </row>
    <row r="299" spans="1:65" s="14" customFormat="1" ht="11.25">
      <c r="B299" s="234"/>
      <c r="C299" s="235"/>
      <c r="D299" s="225" t="s">
        <v>129</v>
      </c>
      <c r="E299" s="236" t="s">
        <v>1</v>
      </c>
      <c r="F299" s="237" t="s">
        <v>602</v>
      </c>
      <c r="G299" s="235"/>
      <c r="H299" s="238">
        <v>0.6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129</v>
      </c>
      <c r="AU299" s="244" t="s">
        <v>81</v>
      </c>
      <c r="AV299" s="14" t="s">
        <v>81</v>
      </c>
      <c r="AW299" s="14" t="s">
        <v>31</v>
      </c>
      <c r="AX299" s="14" t="s">
        <v>74</v>
      </c>
      <c r="AY299" s="244" t="s">
        <v>120</v>
      </c>
    </row>
    <row r="300" spans="1:65" s="13" customFormat="1" ht="11.25">
      <c r="B300" s="223"/>
      <c r="C300" s="224"/>
      <c r="D300" s="225" t="s">
        <v>129</v>
      </c>
      <c r="E300" s="226" t="s">
        <v>1</v>
      </c>
      <c r="F300" s="227" t="s">
        <v>603</v>
      </c>
      <c r="G300" s="224"/>
      <c r="H300" s="226" t="s">
        <v>1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AT300" s="233" t="s">
        <v>129</v>
      </c>
      <c r="AU300" s="233" t="s">
        <v>81</v>
      </c>
      <c r="AV300" s="13" t="s">
        <v>79</v>
      </c>
      <c r="AW300" s="13" t="s">
        <v>31</v>
      </c>
      <c r="AX300" s="13" t="s">
        <v>74</v>
      </c>
      <c r="AY300" s="233" t="s">
        <v>120</v>
      </c>
    </row>
    <row r="301" spans="1:65" s="14" customFormat="1" ht="11.25">
      <c r="B301" s="234"/>
      <c r="C301" s="235"/>
      <c r="D301" s="225" t="s">
        <v>129</v>
      </c>
      <c r="E301" s="236" t="s">
        <v>1</v>
      </c>
      <c r="F301" s="237" t="s">
        <v>604</v>
      </c>
      <c r="G301" s="235"/>
      <c r="H301" s="238">
        <v>1.2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AT301" s="244" t="s">
        <v>129</v>
      </c>
      <c r="AU301" s="244" t="s">
        <v>81</v>
      </c>
      <c r="AV301" s="14" t="s">
        <v>81</v>
      </c>
      <c r="AW301" s="14" t="s">
        <v>31</v>
      </c>
      <c r="AX301" s="14" t="s">
        <v>74</v>
      </c>
      <c r="AY301" s="244" t="s">
        <v>120</v>
      </c>
    </row>
    <row r="302" spans="1:65" s="13" customFormat="1" ht="11.25">
      <c r="B302" s="223"/>
      <c r="C302" s="224"/>
      <c r="D302" s="225" t="s">
        <v>129</v>
      </c>
      <c r="E302" s="226" t="s">
        <v>1</v>
      </c>
      <c r="F302" s="227" t="s">
        <v>605</v>
      </c>
      <c r="G302" s="224"/>
      <c r="H302" s="226" t="s">
        <v>1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AT302" s="233" t="s">
        <v>129</v>
      </c>
      <c r="AU302" s="233" t="s">
        <v>81</v>
      </c>
      <c r="AV302" s="13" t="s">
        <v>79</v>
      </c>
      <c r="AW302" s="13" t="s">
        <v>31</v>
      </c>
      <c r="AX302" s="13" t="s">
        <v>74</v>
      </c>
      <c r="AY302" s="233" t="s">
        <v>120</v>
      </c>
    </row>
    <row r="303" spans="1:65" s="14" customFormat="1" ht="11.25">
      <c r="B303" s="234"/>
      <c r="C303" s="235"/>
      <c r="D303" s="225" t="s">
        <v>129</v>
      </c>
      <c r="E303" s="236" t="s">
        <v>1</v>
      </c>
      <c r="F303" s="237" t="s">
        <v>606</v>
      </c>
      <c r="G303" s="235"/>
      <c r="H303" s="238">
        <v>1.6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AT303" s="244" t="s">
        <v>129</v>
      </c>
      <c r="AU303" s="244" t="s">
        <v>81</v>
      </c>
      <c r="AV303" s="14" t="s">
        <v>81</v>
      </c>
      <c r="AW303" s="14" t="s">
        <v>31</v>
      </c>
      <c r="AX303" s="14" t="s">
        <v>74</v>
      </c>
      <c r="AY303" s="244" t="s">
        <v>120</v>
      </c>
    </row>
    <row r="304" spans="1:65" s="13" customFormat="1" ht="11.25">
      <c r="B304" s="223"/>
      <c r="C304" s="224"/>
      <c r="D304" s="225" t="s">
        <v>129</v>
      </c>
      <c r="E304" s="226" t="s">
        <v>1</v>
      </c>
      <c r="F304" s="227" t="s">
        <v>607</v>
      </c>
      <c r="G304" s="224"/>
      <c r="H304" s="226" t="s">
        <v>1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AT304" s="233" t="s">
        <v>129</v>
      </c>
      <c r="AU304" s="233" t="s">
        <v>81</v>
      </c>
      <c r="AV304" s="13" t="s">
        <v>79</v>
      </c>
      <c r="AW304" s="13" t="s">
        <v>31</v>
      </c>
      <c r="AX304" s="13" t="s">
        <v>74</v>
      </c>
      <c r="AY304" s="233" t="s">
        <v>120</v>
      </c>
    </row>
    <row r="305" spans="1:65" s="14" customFormat="1" ht="11.25">
      <c r="B305" s="234"/>
      <c r="C305" s="235"/>
      <c r="D305" s="225" t="s">
        <v>129</v>
      </c>
      <c r="E305" s="236" t="s">
        <v>1</v>
      </c>
      <c r="F305" s="237" t="s">
        <v>608</v>
      </c>
      <c r="G305" s="235"/>
      <c r="H305" s="238">
        <v>2.88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AT305" s="244" t="s">
        <v>129</v>
      </c>
      <c r="AU305" s="244" t="s">
        <v>81</v>
      </c>
      <c r="AV305" s="14" t="s">
        <v>81</v>
      </c>
      <c r="AW305" s="14" t="s">
        <v>31</v>
      </c>
      <c r="AX305" s="14" t="s">
        <v>74</v>
      </c>
      <c r="AY305" s="244" t="s">
        <v>120</v>
      </c>
    </row>
    <row r="306" spans="1:65" s="15" customFormat="1" ht="11.25">
      <c r="B306" s="256"/>
      <c r="C306" s="257"/>
      <c r="D306" s="225" t="s">
        <v>129</v>
      </c>
      <c r="E306" s="258" t="s">
        <v>1</v>
      </c>
      <c r="F306" s="259" t="s">
        <v>151</v>
      </c>
      <c r="G306" s="257"/>
      <c r="H306" s="260">
        <v>6.68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129</v>
      </c>
      <c r="AU306" s="266" t="s">
        <v>81</v>
      </c>
      <c r="AV306" s="15" t="s">
        <v>127</v>
      </c>
      <c r="AW306" s="15" t="s">
        <v>31</v>
      </c>
      <c r="AX306" s="15" t="s">
        <v>79</v>
      </c>
      <c r="AY306" s="266" t="s">
        <v>120</v>
      </c>
    </row>
    <row r="307" spans="1:65" s="2" customFormat="1" ht="21.75" customHeight="1">
      <c r="A307" s="34"/>
      <c r="B307" s="35"/>
      <c r="C307" s="209" t="s">
        <v>609</v>
      </c>
      <c r="D307" s="209" t="s">
        <v>123</v>
      </c>
      <c r="E307" s="210" t="s">
        <v>610</v>
      </c>
      <c r="F307" s="211" t="s">
        <v>611</v>
      </c>
      <c r="G307" s="212" t="s">
        <v>175</v>
      </c>
      <c r="H307" s="213">
        <v>35.4</v>
      </c>
      <c r="I307" s="214"/>
      <c r="J307" s="215">
        <f>ROUND(I307*H307,2)</f>
        <v>0</v>
      </c>
      <c r="K307" s="216"/>
      <c r="L307" s="39"/>
      <c r="M307" s="217" t="s">
        <v>1</v>
      </c>
      <c r="N307" s="218" t="s">
        <v>39</v>
      </c>
      <c r="O307" s="71"/>
      <c r="P307" s="219">
        <f>O307*H307</f>
        <v>0</v>
      </c>
      <c r="Q307" s="219">
        <v>1.74E-4</v>
      </c>
      <c r="R307" s="219">
        <f>Q307*H307</f>
        <v>6.1595999999999995E-3</v>
      </c>
      <c r="S307" s="219">
        <v>0</v>
      </c>
      <c r="T307" s="22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21" t="s">
        <v>127</v>
      </c>
      <c r="AT307" s="221" t="s">
        <v>123</v>
      </c>
      <c r="AU307" s="221" t="s">
        <v>81</v>
      </c>
      <c r="AY307" s="17" t="s">
        <v>120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79</v>
      </c>
      <c r="BK307" s="222">
        <f>ROUND(I307*H307,2)</f>
        <v>0</v>
      </c>
      <c r="BL307" s="17" t="s">
        <v>127</v>
      </c>
      <c r="BM307" s="221" t="s">
        <v>612</v>
      </c>
    </row>
    <row r="308" spans="1:65" s="14" customFormat="1" ht="11.25">
      <c r="B308" s="234"/>
      <c r="C308" s="235"/>
      <c r="D308" s="225" t="s">
        <v>129</v>
      </c>
      <c r="E308" s="236" t="s">
        <v>1</v>
      </c>
      <c r="F308" s="237" t="s">
        <v>613</v>
      </c>
      <c r="G308" s="235"/>
      <c r="H308" s="238">
        <v>5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AT308" s="244" t="s">
        <v>129</v>
      </c>
      <c r="AU308" s="244" t="s">
        <v>81</v>
      </c>
      <c r="AV308" s="14" t="s">
        <v>81</v>
      </c>
      <c r="AW308" s="14" t="s">
        <v>31</v>
      </c>
      <c r="AX308" s="14" t="s">
        <v>74</v>
      </c>
      <c r="AY308" s="244" t="s">
        <v>120</v>
      </c>
    </row>
    <row r="309" spans="1:65" s="14" customFormat="1" ht="11.25">
      <c r="B309" s="234"/>
      <c r="C309" s="235"/>
      <c r="D309" s="225" t="s">
        <v>129</v>
      </c>
      <c r="E309" s="236" t="s">
        <v>1</v>
      </c>
      <c r="F309" s="237" t="s">
        <v>614</v>
      </c>
      <c r="G309" s="235"/>
      <c r="H309" s="238">
        <v>20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129</v>
      </c>
      <c r="AU309" s="244" t="s">
        <v>81</v>
      </c>
      <c r="AV309" s="14" t="s">
        <v>81</v>
      </c>
      <c r="AW309" s="14" t="s">
        <v>31</v>
      </c>
      <c r="AX309" s="14" t="s">
        <v>74</v>
      </c>
      <c r="AY309" s="244" t="s">
        <v>120</v>
      </c>
    </row>
    <row r="310" spans="1:65" s="14" customFormat="1" ht="11.25">
      <c r="B310" s="234"/>
      <c r="C310" s="235"/>
      <c r="D310" s="225" t="s">
        <v>129</v>
      </c>
      <c r="E310" s="236" t="s">
        <v>1</v>
      </c>
      <c r="F310" s="237" t="s">
        <v>615</v>
      </c>
      <c r="G310" s="235"/>
      <c r="H310" s="238">
        <v>10.4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AT310" s="244" t="s">
        <v>129</v>
      </c>
      <c r="AU310" s="244" t="s">
        <v>81</v>
      </c>
      <c r="AV310" s="14" t="s">
        <v>81</v>
      </c>
      <c r="AW310" s="14" t="s">
        <v>31</v>
      </c>
      <c r="AX310" s="14" t="s">
        <v>74</v>
      </c>
      <c r="AY310" s="244" t="s">
        <v>120</v>
      </c>
    </row>
    <row r="311" spans="1:65" s="15" customFormat="1" ht="11.25">
      <c r="B311" s="256"/>
      <c r="C311" s="257"/>
      <c r="D311" s="225" t="s">
        <v>129</v>
      </c>
      <c r="E311" s="258" t="s">
        <v>1</v>
      </c>
      <c r="F311" s="259" t="s">
        <v>151</v>
      </c>
      <c r="G311" s="257"/>
      <c r="H311" s="260">
        <v>35.4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AT311" s="266" t="s">
        <v>129</v>
      </c>
      <c r="AU311" s="266" t="s">
        <v>81</v>
      </c>
      <c r="AV311" s="15" t="s">
        <v>127</v>
      </c>
      <c r="AW311" s="15" t="s">
        <v>31</v>
      </c>
      <c r="AX311" s="15" t="s">
        <v>79</v>
      </c>
      <c r="AY311" s="266" t="s">
        <v>120</v>
      </c>
    </row>
    <row r="312" spans="1:65" s="2" customFormat="1" ht="21.75" customHeight="1">
      <c r="A312" s="34"/>
      <c r="B312" s="35"/>
      <c r="C312" s="209" t="s">
        <v>616</v>
      </c>
      <c r="D312" s="209" t="s">
        <v>123</v>
      </c>
      <c r="E312" s="210" t="s">
        <v>617</v>
      </c>
      <c r="F312" s="211" t="s">
        <v>618</v>
      </c>
      <c r="G312" s="212" t="s">
        <v>175</v>
      </c>
      <c r="H312" s="213">
        <v>31.44</v>
      </c>
      <c r="I312" s="214"/>
      <c r="J312" s="215">
        <f>ROUND(I312*H312,2)</f>
        <v>0</v>
      </c>
      <c r="K312" s="216"/>
      <c r="L312" s="39"/>
      <c r="M312" s="217" t="s">
        <v>1</v>
      </c>
      <c r="N312" s="218" t="s">
        <v>39</v>
      </c>
      <c r="O312" s="71"/>
      <c r="P312" s="219">
        <f>O312*H312</f>
        <v>0</v>
      </c>
      <c r="Q312" s="219">
        <v>0.16370599999999999</v>
      </c>
      <c r="R312" s="219">
        <f>Q312*H312</f>
        <v>5.1469166399999997</v>
      </c>
      <c r="S312" s="219">
        <v>0</v>
      </c>
      <c r="T312" s="22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21" t="s">
        <v>127</v>
      </c>
      <c r="AT312" s="221" t="s">
        <v>123</v>
      </c>
      <c r="AU312" s="221" t="s">
        <v>81</v>
      </c>
      <c r="AY312" s="17" t="s">
        <v>120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7" t="s">
        <v>79</v>
      </c>
      <c r="BK312" s="222">
        <f>ROUND(I312*H312,2)</f>
        <v>0</v>
      </c>
      <c r="BL312" s="17" t="s">
        <v>127</v>
      </c>
      <c r="BM312" s="221" t="s">
        <v>619</v>
      </c>
    </row>
    <row r="313" spans="1:65" s="2" customFormat="1" ht="16.5" customHeight="1">
      <c r="A313" s="34"/>
      <c r="B313" s="35"/>
      <c r="C313" s="245" t="s">
        <v>620</v>
      </c>
      <c r="D313" s="245" t="s">
        <v>141</v>
      </c>
      <c r="E313" s="246" t="s">
        <v>621</v>
      </c>
      <c r="F313" s="247" t="s">
        <v>622</v>
      </c>
      <c r="G313" s="248" t="s">
        <v>184</v>
      </c>
      <c r="H313" s="249">
        <v>95.272999999999996</v>
      </c>
      <c r="I313" s="250"/>
      <c r="J313" s="251">
        <f>ROUND(I313*H313,2)</f>
        <v>0</v>
      </c>
      <c r="K313" s="252"/>
      <c r="L313" s="253"/>
      <c r="M313" s="254" t="s">
        <v>1</v>
      </c>
      <c r="N313" s="255" t="s">
        <v>39</v>
      </c>
      <c r="O313" s="71"/>
      <c r="P313" s="219">
        <f>O313*H313</f>
        <v>0</v>
      </c>
      <c r="Q313" s="219">
        <v>4.2999999999999997E-2</v>
      </c>
      <c r="R313" s="219">
        <f>Q313*H313</f>
        <v>4.0967389999999995</v>
      </c>
      <c r="S313" s="219">
        <v>0</v>
      </c>
      <c r="T313" s="22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21" t="s">
        <v>145</v>
      </c>
      <c r="AT313" s="221" t="s">
        <v>141</v>
      </c>
      <c r="AU313" s="221" t="s">
        <v>81</v>
      </c>
      <c r="AY313" s="17" t="s">
        <v>120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7" t="s">
        <v>79</v>
      </c>
      <c r="BK313" s="222">
        <f>ROUND(I313*H313,2)</f>
        <v>0</v>
      </c>
      <c r="BL313" s="17" t="s">
        <v>127</v>
      </c>
      <c r="BM313" s="221" t="s">
        <v>623</v>
      </c>
    </row>
    <row r="314" spans="1:65" s="14" customFormat="1" ht="11.25">
      <c r="B314" s="234"/>
      <c r="C314" s="235"/>
      <c r="D314" s="225" t="s">
        <v>129</v>
      </c>
      <c r="E314" s="236" t="s">
        <v>1</v>
      </c>
      <c r="F314" s="237" t="s">
        <v>624</v>
      </c>
      <c r="G314" s="235"/>
      <c r="H314" s="238">
        <v>95.272999999999996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AT314" s="244" t="s">
        <v>129</v>
      </c>
      <c r="AU314" s="244" t="s">
        <v>81</v>
      </c>
      <c r="AV314" s="14" t="s">
        <v>81</v>
      </c>
      <c r="AW314" s="14" t="s">
        <v>31</v>
      </c>
      <c r="AX314" s="14" t="s">
        <v>79</v>
      </c>
      <c r="AY314" s="244" t="s">
        <v>120</v>
      </c>
    </row>
    <row r="315" spans="1:65" s="2" customFormat="1" ht="21.75" customHeight="1">
      <c r="A315" s="34"/>
      <c r="B315" s="35"/>
      <c r="C315" s="209" t="s">
        <v>625</v>
      </c>
      <c r="D315" s="209" t="s">
        <v>123</v>
      </c>
      <c r="E315" s="210" t="s">
        <v>626</v>
      </c>
      <c r="F315" s="211" t="s">
        <v>627</v>
      </c>
      <c r="G315" s="212" t="s">
        <v>184</v>
      </c>
      <c r="H315" s="213">
        <v>32</v>
      </c>
      <c r="I315" s="214"/>
      <c r="J315" s="215">
        <f>ROUND(I315*H315,2)</f>
        <v>0</v>
      </c>
      <c r="K315" s="216"/>
      <c r="L315" s="39"/>
      <c r="M315" s="217" t="s">
        <v>1</v>
      </c>
      <c r="N315" s="218" t="s">
        <v>39</v>
      </c>
      <c r="O315" s="71"/>
      <c r="P315" s="219">
        <f>O315*H315</f>
        <v>0</v>
      </c>
      <c r="Q315" s="219">
        <v>6.2399999999999999E-5</v>
      </c>
      <c r="R315" s="219">
        <f>Q315*H315</f>
        <v>1.9968E-3</v>
      </c>
      <c r="S315" s="219">
        <v>0</v>
      </c>
      <c r="T315" s="22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21" t="s">
        <v>127</v>
      </c>
      <c r="AT315" s="221" t="s">
        <v>123</v>
      </c>
      <c r="AU315" s="221" t="s">
        <v>81</v>
      </c>
      <c r="AY315" s="17" t="s">
        <v>120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79</v>
      </c>
      <c r="BK315" s="222">
        <f>ROUND(I315*H315,2)</f>
        <v>0</v>
      </c>
      <c r="BL315" s="17" t="s">
        <v>127</v>
      </c>
      <c r="BM315" s="221" t="s">
        <v>628</v>
      </c>
    </row>
    <row r="316" spans="1:65" s="14" customFormat="1" ht="11.25">
      <c r="B316" s="234"/>
      <c r="C316" s="235"/>
      <c r="D316" s="225" t="s">
        <v>129</v>
      </c>
      <c r="E316" s="236" t="s">
        <v>1</v>
      </c>
      <c r="F316" s="237" t="s">
        <v>629</v>
      </c>
      <c r="G316" s="235"/>
      <c r="H316" s="238">
        <v>32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129</v>
      </c>
      <c r="AU316" s="244" t="s">
        <v>81</v>
      </c>
      <c r="AV316" s="14" t="s">
        <v>81</v>
      </c>
      <c r="AW316" s="14" t="s">
        <v>31</v>
      </c>
      <c r="AX316" s="14" t="s">
        <v>79</v>
      </c>
      <c r="AY316" s="244" t="s">
        <v>120</v>
      </c>
    </row>
    <row r="317" spans="1:65" s="2" customFormat="1" ht="16.5" customHeight="1">
      <c r="A317" s="34"/>
      <c r="B317" s="35"/>
      <c r="C317" s="209" t="s">
        <v>630</v>
      </c>
      <c r="D317" s="209" t="s">
        <v>123</v>
      </c>
      <c r="E317" s="210" t="s">
        <v>631</v>
      </c>
      <c r="F317" s="211" t="s">
        <v>632</v>
      </c>
      <c r="G317" s="212" t="s">
        <v>184</v>
      </c>
      <c r="H317" s="213">
        <v>4</v>
      </c>
      <c r="I317" s="214"/>
      <c r="J317" s="215">
        <f>ROUND(I317*H317,2)</f>
        <v>0</v>
      </c>
      <c r="K317" s="216"/>
      <c r="L317" s="39"/>
      <c r="M317" s="217" t="s">
        <v>1</v>
      </c>
      <c r="N317" s="218" t="s">
        <v>39</v>
      </c>
      <c r="O317" s="71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21" t="s">
        <v>127</v>
      </c>
      <c r="AT317" s="221" t="s">
        <v>123</v>
      </c>
      <c r="AU317" s="221" t="s">
        <v>81</v>
      </c>
      <c r="AY317" s="17" t="s">
        <v>120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7" t="s">
        <v>79</v>
      </c>
      <c r="BK317" s="222">
        <f>ROUND(I317*H317,2)</f>
        <v>0</v>
      </c>
      <c r="BL317" s="17" t="s">
        <v>127</v>
      </c>
      <c r="BM317" s="221" t="s">
        <v>633</v>
      </c>
    </row>
    <row r="318" spans="1:65" s="14" customFormat="1" ht="11.25">
      <c r="B318" s="234"/>
      <c r="C318" s="235"/>
      <c r="D318" s="225" t="s">
        <v>129</v>
      </c>
      <c r="E318" s="236" t="s">
        <v>1</v>
      </c>
      <c r="F318" s="237" t="s">
        <v>444</v>
      </c>
      <c r="G318" s="235"/>
      <c r="H318" s="238">
        <v>4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AT318" s="244" t="s">
        <v>129</v>
      </c>
      <c r="AU318" s="244" t="s">
        <v>81</v>
      </c>
      <c r="AV318" s="14" t="s">
        <v>81</v>
      </c>
      <c r="AW318" s="14" t="s">
        <v>31</v>
      </c>
      <c r="AX318" s="14" t="s">
        <v>79</v>
      </c>
      <c r="AY318" s="244" t="s">
        <v>120</v>
      </c>
    </row>
    <row r="319" spans="1:65" s="2" customFormat="1" ht="21.75" customHeight="1">
      <c r="A319" s="34"/>
      <c r="B319" s="35"/>
      <c r="C319" s="209" t="s">
        <v>634</v>
      </c>
      <c r="D319" s="209" t="s">
        <v>123</v>
      </c>
      <c r="E319" s="210" t="s">
        <v>635</v>
      </c>
      <c r="F319" s="211" t="s">
        <v>636</v>
      </c>
      <c r="G319" s="212" t="s">
        <v>184</v>
      </c>
      <c r="H319" s="213">
        <v>2</v>
      </c>
      <c r="I319" s="214"/>
      <c r="J319" s="215">
        <f>ROUND(I319*H319,2)</f>
        <v>0</v>
      </c>
      <c r="K319" s="216"/>
      <c r="L319" s="39"/>
      <c r="M319" s="217" t="s">
        <v>1</v>
      </c>
      <c r="N319" s="218" t="s">
        <v>39</v>
      </c>
      <c r="O319" s="71"/>
      <c r="P319" s="219">
        <f>O319*H319</f>
        <v>0</v>
      </c>
      <c r="Q319" s="219">
        <v>6.4850000000000003E-3</v>
      </c>
      <c r="R319" s="219">
        <f>Q319*H319</f>
        <v>1.2970000000000001E-2</v>
      </c>
      <c r="S319" s="219">
        <v>0</v>
      </c>
      <c r="T319" s="22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21" t="s">
        <v>127</v>
      </c>
      <c r="AT319" s="221" t="s">
        <v>123</v>
      </c>
      <c r="AU319" s="221" t="s">
        <v>81</v>
      </c>
      <c r="AY319" s="17" t="s">
        <v>120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7" t="s">
        <v>79</v>
      </c>
      <c r="BK319" s="222">
        <f>ROUND(I319*H319,2)</f>
        <v>0</v>
      </c>
      <c r="BL319" s="17" t="s">
        <v>127</v>
      </c>
      <c r="BM319" s="221" t="s">
        <v>637</v>
      </c>
    </row>
    <row r="320" spans="1:65" s="14" customFormat="1" ht="11.25">
      <c r="B320" s="234"/>
      <c r="C320" s="235"/>
      <c r="D320" s="225" t="s">
        <v>129</v>
      </c>
      <c r="E320" s="236" t="s">
        <v>1</v>
      </c>
      <c r="F320" s="237" t="s">
        <v>638</v>
      </c>
      <c r="G320" s="235"/>
      <c r="H320" s="238">
        <v>2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AT320" s="244" t="s">
        <v>129</v>
      </c>
      <c r="AU320" s="244" t="s">
        <v>81</v>
      </c>
      <c r="AV320" s="14" t="s">
        <v>81</v>
      </c>
      <c r="AW320" s="14" t="s">
        <v>31</v>
      </c>
      <c r="AX320" s="14" t="s">
        <v>79</v>
      </c>
      <c r="AY320" s="244" t="s">
        <v>120</v>
      </c>
    </row>
    <row r="321" spans="1:65" s="2" customFormat="1" ht="21.75" customHeight="1">
      <c r="A321" s="34"/>
      <c r="B321" s="35"/>
      <c r="C321" s="209" t="s">
        <v>639</v>
      </c>
      <c r="D321" s="209" t="s">
        <v>123</v>
      </c>
      <c r="E321" s="210" t="s">
        <v>640</v>
      </c>
      <c r="F321" s="211" t="s">
        <v>641</v>
      </c>
      <c r="G321" s="212" t="s">
        <v>250</v>
      </c>
      <c r="H321" s="213">
        <v>276.39999999999998</v>
      </c>
      <c r="I321" s="214"/>
      <c r="J321" s="215">
        <f>ROUND(I321*H321,2)</f>
        <v>0</v>
      </c>
      <c r="K321" s="216"/>
      <c r="L321" s="39"/>
      <c r="M321" s="217" t="s">
        <v>1</v>
      </c>
      <c r="N321" s="218" t="s">
        <v>39</v>
      </c>
      <c r="O321" s="71"/>
      <c r="P321" s="219">
        <f>O321*H321</f>
        <v>0</v>
      </c>
      <c r="Q321" s="219">
        <v>0</v>
      </c>
      <c r="R321" s="219">
        <f>Q321*H321</f>
        <v>0</v>
      </c>
      <c r="S321" s="219">
        <v>2.9999999999999997E-4</v>
      </c>
      <c r="T321" s="220">
        <f>S321*H321</f>
        <v>8.291999999999998E-2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21" t="s">
        <v>127</v>
      </c>
      <c r="AT321" s="221" t="s">
        <v>123</v>
      </c>
      <c r="AU321" s="221" t="s">
        <v>81</v>
      </c>
      <c r="AY321" s="17" t="s">
        <v>120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7" t="s">
        <v>79</v>
      </c>
      <c r="BK321" s="222">
        <f>ROUND(I321*H321,2)</f>
        <v>0</v>
      </c>
      <c r="BL321" s="17" t="s">
        <v>127</v>
      </c>
      <c r="BM321" s="221" t="s">
        <v>642</v>
      </c>
    </row>
    <row r="322" spans="1:65" s="14" customFormat="1" ht="11.25">
      <c r="B322" s="234"/>
      <c r="C322" s="235"/>
      <c r="D322" s="225" t="s">
        <v>129</v>
      </c>
      <c r="E322" s="236" t="s">
        <v>1</v>
      </c>
      <c r="F322" s="237" t="s">
        <v>643</v>
      </c>
      <c r="G322" s="235"/>
      <c r="H322" s="238">
        <v>276.39999999999998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129</v>
      </c>
      <c r="AU322" s="244" t="s">
        <v>81</v>
      </c>
      <c r="AV322" s="14" t="s">
        <v>81</v>
      </c>
      <c r="AW322" s="14" t="s">
        <v>31</v>
      </c>
      <c r="AX322" s="14" t="s">
        <v>79</v>
      </c>
      <c r="AY322" s="244" t="s">
        <v>120</v>
      </c>
    </row>
    <row r="323" spans="1:65" s="2" customFormat="1" ht="21.75" customHeight="1">
      <c r="A323" s="34"/>
      <c r="B323" s="35"/>
      <c r="C323" s="209" t="s">
        <v>644</v>
      </c>
      <c r="D323" s="209" t="s">
        <v>123</v>
      </c>
      <c r="E323" s="210" t="s">
        <v>645</v>
      </c>
      <c r="F323" s="211" t="s">
        <v>646</v>
      </c>
      <c r="G323" s="212" t="s">
        <v>250</v>
      </c>
      <c r="H323" s="213">
        <v>120</v>
      </c>
      <c r="I323" s="214"/>
      <c r="J323" s="215">
        <f>ROUND(I323*H323,2)</f>
        <v>0</v>
      </c>
      <c r="K323" s="216"/>
      <c r="L323" s="39"/>
      <c r="M323" s="217" t="s">
        <v>1</v>
      </c>
      <c r="N323" s="218" t="s">
        <v>39</v>
      </c>
      <c r="O323" s="71"/>
      <c r="P323" s="219">
        <f>O323*H323</f>
        <v>0</v>
      </c>
      <c r="Q323" s="219">
        <v>0</v>
      </c>
      <c r="R323" s="219">
        <f>Q323*H323</f>
        <v>0</v>
      </c>
      <c r="S323" s="219">
        <v>5.0000000000000001E-4</v>
      </c>
      <c r="T323" s="220">
        <f>S323*H323</f>
        <v>0.06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21" t="s">
        <v>127</v>
      </c>
      <c r="AT323" s="221" t="s">
        <v>123</v>
      </c>
      <c r="AU323" s="221" t="s">
        <v>81</v>
      </c>
      <c r="AY323" s="17" t="s">
        <v>120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7" t="s">
        <v>79</v>
      </c>
      <c r="BK323" s="222">
        <f>ROUND(I323*H323,2)</f>
        <v>0</v>
      </c>
      <c r="BL323" s="17" t="s">
        <v>127</v>
      </c>
      <c r="BM323" s="221" t="s">
        <v>647</v>
      </c>
    </row>
    <row r="324" spans="1:65" s="14" customFormat="1" ht="11.25">
      <c r="B324" s="234"/>
      <c r="C324" s="235"/>
      <c r="D324" s="225" t="s">
        <v>129</v>
      </c>
      <c r="E324" s="236" t="s">
        <v>1</v>
      </c>
      <c r="F324" s="237" t="s">
        <v>648</v>
      </c>
      <c r="G324" s="235"/>
      <c r="H324" s="238">
        <v>120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129</v>
      </c>
      <c r="AU324" s="244" t="s">
        <v>81</v>
      </c>
      <c r="AV324" s="14" t="s">
        <v>81</v>
      </c>
      <c r="AW324" s="14" t="s">
        <v>31</v>
      </c>
      <c r="AX324" s="14" t="s">
        <v>79</v>
      </c>
      <c r="AY324" s="244" t="s">
        <v>120</v>
      </c>
    </row>
    <row r="325" spans="1:65" s="2" customFormat="1" ht="16.5" customHeight="1">
      <c r="A325" s="34"/>
      <c r="B325" s="35"/>
      <c r="C325" s="209" t="s">
        <v>649</v>
      </c>
      <c r="D325" s="209" t="s">
        <v>123</v>
      </c>
      <c r="E325" s="210" t="s">
        <v>650</v>
      </c>
      <c r="F325" s="211" t="s">
        <v>651</v>
      </c>
      <c r="G325" s="212" t="s">
        <v>250</v>
      </c>
      <c r="H325" s="213">
        <v>8</v>
      </c>
      <c r="I325" s="214"/>
      <c r="J325" s="215">
        <f>ROUND(I325*H325,2)</f>
        <v>0</v>
      </c>
      <c r="K325" s="216"/>
      <c r="L325" s="39"/>
      <c r="M325" s="217" t="s">
        <v>1</v>
      </c>
      <c r="N325" s="218" t="s">
        <v>39</v>
      </c>
      <c r="O325" s="71"/>
      <c r="P325" s="219">
        <f>O325*H325</f>
        <v>0</v>
      </c>
      <c r="Q325" s="219">
        <v>0</v>
      </c>
      <c r="R325" s="219">
        <f>Q325*H325</f>
        <v>0</v>
      </c>
      <c r="S325" s="219">
        <v>0.02</v>
      </c>
      <c r="T325" s="220">
        <f>S325*H325</f>
        <v>0.16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21" t="s">
        <v>127</v>
      </c>
      <c r="AT325" s="221" t="s">
        <v>123</v>
      </c>
      <c r="AU325" s="221" t="s">
        <v>81</v>
      </c>
      <c r="AY325" s="17" t="s">
        <v>120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7" t="s">
        <v>79</v>
      </c>
      <c r="BK325" s="222">
        <f>ROUND(I325*H325,2)</f>
        <v>0</v>
      </c>
      <c r="BL325" s="17" t="s">
        <v>127</v>
      </c>
      <c r="BM325" s="221" t="s">
        <v>652</v>
      </c>
    </row>
    <row r="326" spans="1:65" s="13" customFormat="1" ht="22.5">
      <c r="B326" s="223"/>
      <c r="C326" s="224"/>
      <c r="D326" s="225" t="s">
        <v>129</v>
      </c>
      <c r="E326" s="226" t="s">
        <v>1</v>
      </c>
      <c r="F326" s="227" t="s">
        <v>653</v>
      </c>
      <c r="G326" s="224"/>
      <c r="H326" s="226" t="s">
        <v>1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AT326" s="233" t="s">
        <v>129</v>
      </c>
      <c r="AU326" s="233" t="s">
        <v>81</v>
      </c>
      <c r="AV326" s="13" t="s">
        <v>79</v>
      </c>
      <c r="AW326" s="13" t="s">
        <v>31</v>
      </c>
      <c r="AX326" s="13" t="s">
        <v>74</v>
      </c>
      <c r="AY326" s="233" t="s">
        <v>120</v>
      </c>
    </row>
    <row r="327" spans="1:65" s="14" customFormat="1" ht="11.25">
      <c r="B327" s="234"/>
      <c r="C327" s="235"/>
      <c r="D327" s="225" t="s">
        <v>129</v>
      </c>
      <c r="E327" s="236" t="s">
        <v>1</v>
      </c>
      <c r="F327" s="237" t="s">
        <v>551</v>
      </c>
      <c r="G327" s="235"/>
      <c r="H327" s="238">
        <v>8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AT327" s="244" t="s">
        <v>129</v>
      </c>
      <c r="AU327" s="244" t="s">
        <v>81</v>
      </c>
      <c r="AV327" s="14" t="s">
        <v>81</v>
      </c>
      <c r="AW327" s="14" t="s">
        <v>31</v>
      </c>
      <c r="AX327" s="14" t="s">
        <v>79</v>
      </c>
      <c r="AY327" s="244" t="s">
        <v>120</v>
      </c>
    </row>
    <row r="328" spans="1:65" s="2" customFormat="1" ht="21.75" customHeight="1">
      <c r="A328" s="34"/>
      <c r="B328" s="35"/>
      <c r="C328" s="209" t="s">
        <v>654</v>
      </c>
      <c r="D328" s="209" t="s">
        <v>123</v>
      </c>
      <c r="E328" s="210" t="s">
        <v>655</v>
      </c>
      <c r="F328" s="211" t="s">
        <v>656</v>
      </c>
      <c r="G328" s="212" t="s">
        <v>250</v>
      </c>
      <c r="H328" s="213">
        <v>160.41</v>
      </c>
      <c r="I328" s="214"/>
      <c r="J328" s="215">
        <f>ROUND(I328*H328,2)</f>
        <v>0</v>
      </c>
      <c r="K328" s="216"/>
      <c r="L328" s="39"/>
      <c r="M328" s="217" t="s">
        <v>1</v>
      </c>
      <c r="N328" s="218" t="s">
        <v>39</v>
      </c>
      <c r="O328" s="71"/>
      <c r="P328" s="219">
        <f>O328*H328</f>
        <v>0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21" t="s">
        <v>127</v>
      </c>
      <c r="AT328" s="221" t="s">
        <v>123</v>
      </c>
      <c r="AU328" s="221" t="s">
        <v>81</v>
      </c>
      <c r="AY328" s="17" t="s">
        <v>120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7" t="s">
        <v>79</v>
      </c>
      <c r="BK328" s="222">
        <f>ROUND(I328*H328,2)</f>
        <v>0</v>
      </c>
      <c r="BL328" s="17" t="s">
        <v>127</v>
      </c>
      <c r="BM328" s="221" t="s">
        <v>657</v>
      </c>
    </row>
    <row r="329" spans="1:65" s="13" customFormat="1" ht="11.25">
      <c r="B329" s="223"/>
      <c r="C329" s="224"/>
      <c r="D329" s="225" t="s">
        <v>129</v>
      </c>
      <c r="E329" s="226" t="s">
        <v>1</v>
      </c>
      <c r="F329" s="227" t="s">
        <v>658</v>
      </c>
      <c r="G329" s="224"/>
      <c r="H329" s="226" t="s">
        <v>1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AT329" s="233" t="s">
        <v>129</v>
      </c>
      <c r="AU329" s="233" t="s">
        <v>81</v>
      </c>
      <c r="AV329" s="13" t="s">
        <v>79</v>
      </c>
      <c r="AW329" s="13" t="s">
        <v>31</v>
      </c>
      <c r="AX329" s="13" t="s">
        <v>74</v>
      </c>
      <c r="AY329" s="233" t="s">
        <v>120</v>
      </c>
    </row>
    <row r="330" spans="1:65" s="14" customFormat="1" ht="11.25">
      <c r="B330" s="234"/>
      <c r="C330" s="235"/>
      <c r="D330" s="225" t="s">
        <v>129</v>
      </c>
      <c r="E330" s="236" t="s">
        <v>1</v>
      </c>
      <c r="F330" s="237" t="s">
        <v>659</v>
      </c>
      <c r="G330" s="235"/>
      <c r="H330" s="238">
        <v>98.01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AT330" s="244" t="s">
        <v>129</v>
      </c>
      <c r="AU330" s="244" t="s">
        <v>81</v>
      </c>
      <c r="AV330" s="14" t="s">
        <v>81</v>
      </c>
      <c r="AW330" s="14" t="s">
        <v>31</v>
      </c>
      <c r="AX330" s="14" t="s">
        <v>74</v>
      </c>
      <c r="AY330" s="244" t="s">
        <v>120</v>
      </c>
    </row>
    <row r="331" spans="1:65" s="13" customFormat="1" ht="11.25">
      <c r="B331" s="223"/>
      <c r="C331" s="224"/>
      <c r="D331" s="225" t="s">
        <v>129</v>
      </c>
      <c r="E331" s="226" t="s">
        <v>1</v>
      </c>
      <c r="F331" s="227" t="s">
        <v>660</v>
      </c>
      <c r="G331" s="224"/>
      <c r="H331" s="226" t="s">
        <v>1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AT331" s="233" t="s">
        <v>129</v>
      </c>
      <c r="AU331" s="233" t="s">
        <v>81</v>
      </c>
      <c r="AV331" s="13" t="s">
        <v>79</v>
      </c>
      <c r="AW331" s="13" t="s">
        <v>31</v>
      </c>
      <c r="AX331" s="13" t="s">
        <v>74</v>
      </c>
      <c r="AY331" s="233" t="s">
        <v>120</v>
      </c>
    </row>
    <row r="332" spans="1:65" s="14" customFormat="1" ht="11.25">
      <c r="B332" s="234"/>
      <c r="C332" s="235"/>
      <c r="D332" s="225" t="s">
        <v>129</v>
      </c>
      <c r="E332" s="236" t="s">
        <v>1</v>
      </c>
      <c r="F332" s="237" t="s">
        <v>661</v>
      </c>
      <c r="G332" s="235"/>
      <c r="H332" s="238">
        <v>62.4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AT332" s="244" t="s">
        <v>129</v>
      </c>
      <c r="AU332" s="244" t="s">
        <v>81</v>
      </c>
      <c r="AV332" s="14" t="s">
        <v>81</v>
      </c>
      <c r="AW332" s="14" t="s">
        <v>31</v>
      </c>
      <c r="AX332" s="14" t="s">
        <v>74</v>
      </c>
      <c r="AY332" s="244" t="s">
        <v>120</v>
      </c>
    </row>
    <row r="333" spans="1:65" s="15" customFormat="1" ht="11.25">
      <c r="B333" s="256"/>
      <c r="C333" s="257"/>
      <c r="D333" s="225" t="s">
        <v>129</v>
      </c>
      <c r="E333" s="258" t="s">
        <v>1</v>
      </c>
      <c r="F333" s="259" t="s">
        <v>151</v>
      </c>
      <c r="G333" s="257"/>
      <c r="H333" s="260">
        <v>160.41</v>
      </c>
      <c r="I333" s="261"/>
      <c r="J333" s="257"/>
      <c r="K333" s="257"/>
      <c r="L333" s="262"/>
      <c r="M333" s="263"/>
      <c r="N333" s="264"/>
      <c r="O333" s="264"/>
      <c r="P333" s="264"/>
      <c r="Q333" s="264"/>
      <c r="R333" s="264"/>
      <c r="S333" s="264"/>
      <c r="T333" s="265"/>
      <c r="AT333" s="266" t="s">
        <v>129</v>
      </c>
      <c r="AU333" s="266" t="s">
        <v>81</v>
      </c>
      <c r="AV333" s="15" t="s">
        <v>127</v>
      </c>
      <c r="AW333" s="15" t="s">
        <v>31</v>
      </c>
      <c r="AX333" s="15" t="s">
        <v>79</v>
      </c>
      <c r="AY333" s="266" t="s">
        <v>120</v>
      </c>
    </row>
    <row r="334" spans="1:65" s="2" customFormat="1" ht="21.75" customHeight="1">
      <c r="A334" s="34"/>
      <c r="B334" s="35"/>
      <c r="C334" s="209" t="s">
        <v>662</v>
      </c>
      <c r="D334" s="209" t="s">
        <v>123</v>
      </c>
      <c r="E334" s="210" t="s">
        <v>663</v>
      </c>
      <c r="F334" s="211" t="s">
        <v>664</v>
      </c>
      <c r="G334" s="212" t="s">
        <v>250</v>
      </c>
      <c r="H334" s="213">
        <v>3368.61</v>
      </c>
      <c r="I334" s="214"/>
      <c r="J334" s="215">
        <f>ROUND(I334*H334,2)</f>
        <v>0</v>
      </c>
      <c r="K334" s="216"/>
      <c r="L334" s="39"/>
      <c r="M334" s="217" t="s">
        <v>1</v>
      </c>
      <c r="N334" s="218" t="s">
        <v>39</v>
      </c>
      <c r="O334" s="71"/>
      <c r="P334" s="219">
        <f>O334*H334</f>
        <v>0</v>
      </c>
      <c r="Q334" s="219">
        <v>0</v>
      </c>
      <c r="R334" s="219">
        <f>Q334*H334</f>
        <v>0</v>
      </c>
      <c r="S334" s="219">
        <v>0</v>
      </c>
      <c r="T334" s="220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21" t="s">
        <v>127</v>
      </c>
      <c r="AT334" s="221" t="s">
        <v>123</v>
      </c>
      <c r="AU334" s="221" t="s">
        <v>81</v>
      </c>
      <c r="AY334" s="17" t="s">
        <v>120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7" t="s">
        <v>79</v>
      </c>
      <c r="BK334" s="222">
        <f>ROUND(I334*H334,2)</f>
        <v>0</v>
      </c>
      <c r="BL334" s="17" t="s">
        <v>127</v>
      </c>
      <c r="BM334" s="221" t="s">
        <v>665</v>
      </c>
    </row>
    <row r="335" spans="1:65" s="14" customFormat="1" ht="11.25">
      <c r="B335" s="234"/>
      <c r="C335" s="235"/>
      <c r="D335" s="225" t="s">
        <v>129</v>
      </c>
      <c r="E335" s="236" t="s">
        <v>1</v>
      </c>
      <c r="F335" s="237" t="s">
        <v>666</v>
      </c>
      <c r="G335" s="235"/>
      <c r="H335" s="238">
        <v>3368.61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AT335" s="244" t="s">
        <v>129</v>
      </c>
      <c r="AU335" s="244" t="s">
        <v>81</v>
      </c>
      <c r="AV335" s="14" t="s">
        <v>81</v>
      </c>
      <c r="AW335" s="14" t="s">
        <v>31</v>
      </c>
      <c r="AX335" s="14" t="s">
        <v>79</v>
      </c>
      <c r="AY335" s="244" t="s">
        <v>120</v>
      </c>
    </row>
    <row r="336" spans="1:65" s="2" customFormat="1" ht="21.75" customHeight="1">
      <c r="A336" s="34"/>
      <c r="B336" s="35"/>
      <c r="C336" s="209" t="s">
        <v>667</v>
      </c>
      <c r="D336" s="209" t="s">
        <v>123</v>
      </c>
      <c r="E336" s="210" t="s">
        <v>668</v>
      </c>
      <c r="F336" s="211" t="s">
        <v>669</v>
      </c>
      <c r="G336" s="212" t="s">
        <v>250</v>
      </c>
      <c r="H336" s="213">
        <v>160.41</v>
      </c>
      <c r="I336" s="214"/>
      <c r="J336" s="215">
        <f>ROUND(I336*H336,2)</f>
        <v>0</v>
      </c>
      <c r="K336" s="216"/>
      <c r="L336" s="39"/>
      <c r="M336" s="217" t="s">
        <v>1</v>
      </c>
      <c r="N336" s="218" t="s">
        <v>39</v>
      </c>
      <c r="O336" s="71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21" t="s">
        <v>127</v>
      </c>
      <c r="AT336" s="221" t="s">
        <v>123</v>
      </c>
      <c r="AU336" s="221" t="s">
        <v>81</v>
      </c>
      <c r="AY336" s="17" t="s">
        <v>120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7" t="s">
        <v>79</v>
      </c>
      <c r="BK336" s="222">
        <f>ROUND(I336*H336,2)</f>
        <v>0</v>
      </c>
      <c r="BL336" s="17" t="s">
        <v>127</v>
      </c>
      <c r="BM336" s="221" t="s">
        <v>670</v>
      </c>
    </row>
    <row r="337" spans="1:65" s="14" customFormat="1" ht="11.25">
      <c r="B337" s="234"/>
      <c r="C337" s="235"/>
      <c r="D337" s="225" t="s">
        <v>129</v>
      </c>
      <c r="E337" s="236" t="s">
        <v>1</v>
      </c>
      <c r="F337" s="237" t="s">
        <v>671</v>
      </c>
      <c r="G337" s="235"/>
      <c r="H337" s="238">
        <v>160.41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AT337" s="244" t="s">
        <v>129</v>
      </c>
      <c r="AU337" s="244" t="s">
        <v>81</v>
      </c>
      <c r="AV337" s="14" t="s">
        <v>81</v>
      </c>
      <c r="AW337" s="14" t="s">
        <v>31</v>
      </c>
      <c r="AX337" s="14" t="s">
        <v>79</v>
      </c>
      <c r="AY337" s="244" t="s">
        <v>120</v>
      </c>
    </row>
    <row r="338" spans="1:65" s="2" customFormat="1" ht="21.75" customHeight="1">
      <c r="A338" s="34"/>
      <c r="B338" s="35"/>
      <c r="C338" s="209" t="s">
        <v>672</v>
      </c>
      <c r="D338" s="209" t="s">
        <v>123</v>
      </c>
      <c r="E338" s="210" t="s">
        <v>673</v>
      </c>
      <c r="F338" s="211" t="s">
        <v>674</v>
      </c>
      <c r="G338" s="212" t="s">
        <v>250</v>
      </c>
      <c r="H338" s="213">
        <v>120</v>
      </c>
      <c r="I338" s="214"/>
      <c r="J338" s="215">
        <f>ROUND(I338*H338,2)</f>
        <v>0</v>
      </c>
      <c r="K338" s="216"/>
      <c r="L338" s="39"/>
      <c r="M338" s="217" t="s">
        <v>1</v>
      </c>
      <c r="N338" s="218" t="s">
        <v>39</v>
      </c>
      <c r="O338" s="71"/>
      <c r="P338" s="219">
        <f>O338*H338</f>
        <v>0</v>
      </c>
      <c r="Q338" s="219">
        <v>0</v>
      </c>
      <c r="R338" s="219">
        <f>Q338*H338</f>
        <v>0</v>
      </c>
      <c r="S338" s="219">
        <v>0</v>
      </c>
      <c r="T338" s="22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21" t="s">
        <v>127</v>
      </c>
      <c r="AT338" s="221" t="s">
        <v>123</v>
      </c>
      <c r="AU338" s="221" t="s">
        <v>81</v>
      </c>
      <c r="AY338" s="17" t="s">
        <v>120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7" t="s">
        <v>79</v>
      </c>
      <c r="BK338" s="222">
        <f>ROUND(I338*H338,2)</f>
        <v>0</v>
      </c>
      <c r="BL338" s="17" t="s">
        <v>127</v>
      </c>
      <c r="BM338" s="221" t="s">
        <v>675</v>
      </c>
    </row>
    <row r="339" spans="1:65" s="13" customFormat="1" ht="22.5">
      <c r="B339" s="223"/>
      <c r="C339" s="224"/>
      <c r="D339" s="225" t="s">
        <v>129</v>
      </c>
      <c r="E339" s="226" t="s">
        <v>1</v>
      </c>
      <c r="F339" s="227" t="s">
        <v>676</v>
      </c>
      <c r="G339" s="224"/>
      <c r="H339" s="226" t="s">
        <v>1</v>
      </c>
      <c r="I339" s="228"/>
      <c r="J339" s="224"/>
      <c r="K339" s="224"/>
      <c r="L339" s="229"/>
      <c r="M339" s="230"/>
      <c r="N339" s="231"/>
      <c r="O339" s="231"/>
      <c r="P339" s="231"/>
      <c r="Q339" s="231"/>
      <c r="R339" s="231"/>
      <c r="S339" s="231"/>
      <c r="T339" s="232"/>
      <c r="AT339" s="233" t="s">
        <v>129</v>
      </c>
      <c r="AU339" s="233" t="s">
        <v>81</v>
      </c>
      <c r="AV339" s="13" t="s">
        <v>79</v>
      </c>
      <c r="AW339" s="13" t="s">
        <v>31</v>
      </c>
      <c r="AX339" s="13" t="s">
        <v>74</v>
      </c>
      <c r="AY339" s="233" t="s">
        <v>120</v>
      </c>
    </row>
    <row r="340" spans="1:65" s="14" customFormat="1" ht="11.25">
      <c r="B340" s="234"/>
      <c r="C340" s="235"/>
      <c r="D340" s="225" t="s">
        <v>129</v>
      </c>
      <c r="E340" s="236" t="s">
        <v>1</v>
      </c>
      <c r="F340" s="237" t="s">
        <v>677</v>
      </c>
      <c r="G340" s="235"/>
      <c r="H340" s="238">
        <v>120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AT340" s="244" t="s">
        <v>129</v>
      </c>
      <c r="AU340" s="244" t="s">
        <v>81</v>
      </c>
      <c r="AV340" s="14" t="s">
        <v>81</v>
      </c>
      <c r="AW340" s="14" t="s">
        <v>31</v>
      </c>
      <c r="AX340" s="14" t="s">
        <v>79</v>
      </c>
      <c r="AY340" s="244" t="s">
        <v>120</v>
      </c>
    </row>
    <row r="341" spans="1:65" s="2" customFormat="1" ht="21.75" customHeight="1">
      <c r="A341" s="34"/>
      <c r="B341" s="35"/>
      <c r="C341" s="209" t="s">
        <v>678</v>
      </c>
      <c r="D341" s="209" t="s">
        <v>123</v>
      </c>
      <c r="E341" s="210" t="s">
        <v>679</v>
      </c>
      <c r="F341" s="211" t="s">
        <v>680</v>
      </c>
      <c r="G341" s="212" t="s">
        <v>250</v>
      </c>
      <c r="H341" s="213">
        <v>2520</v>
      </c>
      <c r="I341" s="214"/>
      <c r="J341" s="215">
        <f>ROUND(I341*H341,2)</f>
        <v>0</v>
      </c>
      <c r="K341" s="216"/>
      <c r="L341" s="39"/>
      <c r="M341" s="217" t="s">
        <v>1</v>
      </c>
      <c r="N341" s="218" t="s">
        <v>39</v>
      </c>
      <c r="O341" s="71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21" t="s">
        <v>127</v>
      </c>
      <c r="AT341" s="221" t="s">
        <v>123</v>
      </c>
      <c r="AU341" s="221" t="s">
        <v>81</v>
      </c>
      <c r="AY341" s="17" t="s">
        <v>120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7" t="s">
        <v>79</v>
      </c>
      <c r="BK341" s="222">
        <f>ROUND(I341*H341,2)</f>
        <v>0</v>
      </c>
      <c r="BL341" s="17" t="s">
        <v>127</v>
      </c>
      <c r="BM341" s="221" t="s">
        <v>681</v>
      </c>
    </row>
    <row r="342" spans="1:65" s="14" customFormat="1" ht="11.25">
      <c r="B342" s="234"/>
      <c r="C342" s="235"/>
      <c r="D342" s="225" t="s">
        <v>129</v>
      </c>
      <c r="E342" s="236" t="s">
        <v>1</v>
      </c>
      <c r="F342" s="237" t="s">
        <v>682</v>
      </c>
      <c r="G342" s="235"/>
      <c r="H342" s="238">
        <v>2520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AT342" s="244" t="s">
        <v>129</v>
      </c>
      <c r="AU342" s="244" t="s">
        <v>81</v>
      </c>
      <c r="AV342" s="14" t="s">
        <v>81</v>
      </c>
      <c r="AW342" s="14" t="s">
        <v>31</v>
      </c>
      <c r="AX342" s="14" t="s">
        <v>79</v>
      </c>
      <c r="AY342" s="244" t="s">
        <v>120</v>
      </c>
    </row>
    <row r="343" spans="1:65" s="2" customFormat="1" ht="21.75" customHeight="1">
      <c r="A343" s="34"/>
      <c r="B343" s="35"/>
      <c r="C343" s="209" t="s">
        <v>683</v>
      </c>
      <c r="D343" s="209" t="s">
        <v>123</v>
      </c>
      <c r="E343" s="210" t="s">
        <v>684</v>
      </c>
      <c r="F343" s="211" t="s">
        <v>685</v>
      </c>
      <c r="G343" s="212" t="s">
        <v>250</v>
      </c>
      <c r="H343" s="213">
        <v>120</v>
      </c>
      <c r="I343" s="214"/>
      <c r="J343" s="215">
        <f>ROUND(I343*H343,2)</f>
        <v>0</v>
      </c>
      <c r="K343" s="216"/>
      <c r="L343" s="39"/>
      <c r="M343" s="217" t="s">
        <v>1</v>
      </c>
      <c r="N343" s="218" t="s">
        <v>39</v>
      </c>
      <c r="O343" s="71"/>
      <c r="P343" s="219">
        <f>O343*H343</f>
        <v>0</v>
      </c>
      <c r="Q343" s="219">
        <v>0</v>
      </c>
      <c r="R343" s="219">
        <f>Q343*H343</f>
        <v>0</v>
      </c>
      <c r="S343" s="219">
        <v>0</v>
      </c>
      <c r="T343" s="22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21" t="s">
        <v>127</v>
      </c>
      <c r="AT343" s="221" t="s">
        <v>123</v>
      </c>
      <c r="AU343" s="221" t="s">
        <v>81</v>
      </c>
      <c r="AY343" s="17" t="s">
        <v>120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7" t="s">
        <v>79</v>
      </c>
      <c r="BK343" s="222">
        <f>ROUND(I343*H343,2)</f>
        <v>0</v>
      </c>
      <c r="BL343" s="17" t="s">
        <v>127</v>
      </c>
      <c r="BM343" s="221" t="s">
        <v>686</v>
      </c>
    </row>
    <row r="344" spans="1:65" s="14" customFormat="1" ht="11.25">
      <c r="B344" s="234"/>
      <c r="C344" s="235"/>
      <c r="D344" s="225" t="s">
        <v>129</v>
      </c>
      <c r="E344" s="236" t="s">
        <v>1</v>
      </c>
      <c r="F344" s="237" t="s">
        <v>687</v>
      </c>
      <c r="G344" s="235"/>
      <c r="H344" s="238">
        <v>120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129</v>
      </c>
      <c r="AU344" s="244" t="s">
        <v>81</v>
      </c>
      <c r="AV344" s="14" t="s">
        <v>81</v>
      </c>
      <c r="AW344" s="14" t="s">
        <v>31</v>
      </c>
      <c r="AX344" s="14" t="s">
        <v>79</v>
      </c>
      <c r="AY344" s="244" t="s">
        <v>120</v>
      </c>
    </row>
    <row r="345" spans="1:65" s="2" customFormat="1" ht="21.75" customHeight="1">
      <c r="A345" s="34"/>
      <c r="B345" s="35"/>
      <c r="C345" s="209" t="s">
        <v>688</v>
      </c>
      <c r="D345" s="209" t="s">
        <v>123</v>
      </c>
      <c r="E345" s="210" t="s">
        <v>689</v>
      </c>
      <c r="F345" s="211" t="s">
        <v>690</v>
      </c>
      <c r="G345" s="212" t="s">
        <v>135</v>
      </c>
      <c r="H345" s="213">
        <v>161.5</v>
      </c>
      <c r="I345" s="214"/>
      <c r="J345" s="215">
        <f>ROUND(I345*H345,2)</f>
        <v>0</v>
      </c>
      <c r="K345" s="216"/>
      <c r="L345" s="39"/>
      <c r="M345" s="217" t="s">
        <v>1</v>
      </c>
      <c r="N345" s="218" t="s">
        <v>39</v>
      </c>
      <c r="O345" s="71"/>
      <c r="P345" s="219">
        <f>O345*H345</f>
        <v>0</v>
      </c>
      <c r="Q345" s="219">
        <v>0</v>
      </c>
      <c r="R345" s="219">
        <f>Q345*H345</f>
        <v>0</v>
      </c>
      <c r="S345" s="219">
        <v>0</v>
      </c>
      <c r="T345" s="22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21" t="s">
        <v>127</v>
      </c>
      <c r="AT345" s="221" t="s">
        <v>123</v>
      </c>
      <c r="AU345" s="221" t="s">
        <v>81</v>
      </c>
      <c r="AY345" s="17" t="s">
        <v>120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7" t="s">
        <v>79</v>
      </c>
      <c r="BK345" s="222">
        <f>ROUND(I345*H345,2)</f>
        <v>0</v>
      </c>
      <c r="BL345" s="17" t="s">
        <v>127</v>
      </c>
      <c r="BM345" s="221" t="s">
        <v>691</v>
      </c>
    </row>
    <row r="346" spans="1:65" s="13" customFormat="1" ht="11.25">
      <c r="B346" s="223"/>
      <c r="C346" s="224"/>
      <c r="D346" s="225" t="s">
        <v>129</v>
      </c>
      <c r="E346" s="226" t="s">
        <v>1</v>
      </c>
      <c r="F346" s="227" t="s">
        <v>692</v>
      </c>
      <c r="G346" s="224"/>
      <c r="H346" s="226" t="s">
        <v>1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AT346" s="233" t="s">
        <v>129</v>
      </c>
      <c r="AU346" s="233" t="s">
        <v>81</v>
      </c>
      <c r="AV346" s="13" t="s">
        <v>79</v>
      </c>
      <c r="AW346" s="13" t="s">
        <v>31</v>
      </c>
      <c r="AX346" s="13" t="s">
        <v>74</v>
      </c>
      <c r="AY346" s="233" t="s">
        <v>120</v>
      </c>
    </row>
    <row r="347" spans="1:65" s="14" customFormat="1" ht="11.25">
      <c r="B347" s="234"/>
      <c r="C347" s="235"/>
      <c r="D347" s="225" t="s">
        <v>129</v>
      </c>
      <c r="E347" s="236" t="s">
        <v>1</v>
      </c>
      <c r="F347" s="237" t="s">
        <v>693</v>
      </c>
      <c r="G347" s="235"/>
      <c r="H347" s="238">
        <v>161.5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AT347" s="244" t="s">
        <v>129</v>
      </c>
      <c r="AU347" s="244" t="s">
        <v>81</v>
      </c>
      <c r="AV347" s="14" t="s">
        <v>81</v>
      </c>
      <c r="AW347" s="14" t="s">
        <v>31</v>
      </c>
      <c r="AX347" s="14" t="s">
        <v>79</v>
      </c>
      <c r="AY347" s="244" t="s">
        <v>120</v>
      </c>
    </row>
    <row r="348" spans="1:65" s="2" customFormat="1" ht="21.75" customHeight="1">
      <c r="A348" s="34"/>
      <c r="B348" s="35"/>
      <c r="C348" s="209" t="s">
        <v>694</v>
      </c>
      <c r="D348" s="209" t="s">
        <v>123</v>
      </c>
      <c r="E348" s="210" t="s">
        <v>695</v>
      </c>
      <c r="F348" s="211" t="s">
        <v>696</v>
      </c>
      <c r="G348" s="212" t="s">
        <v>135</v>
      </c>
      <c r="H348" s="213">
        <v>3391.5</v>
      </c>
      <c r="I348" s="214"/>
      <c r="J348" s="215">
        <f>ROUND(I348*H348,2)</f>
        <v>0</v>
      </c>
      <c r="K348" s="216"/>
      <c r="L348" s="39"/>
      <c r="M348" s="217" t="s">
        <v>1</v>
      </c>
      <c r="N348" s="218" t="s">
        <v>39</v>
      </c>
      <c r="O348" s="71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21" t="s">
        <v>127</v>
      </c>
      <c r="AT348" s="221" t="s">
        <v>123</v>
      </c>
      <c r="AU348" s="221" t="s">
        <v>81</v>
      </c>
      <c r="AY348" s="17" t="s">
        <v>120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7" t="s">
        <v>79</v>
      </c>
      <c r="BK348" s="222">
        <f>ROUND(I348*H348,2)</f>
        <v>0</v>
      </c>
      <c r="BL348" s="17" t="s">
        <v>127</v>
      </c>
      <c r="BM348" s="221" t="s">
        <v>697</v>
      </c>
    </row>
    <row r="349" spans="1:65" s="14" customFormat="1" ht="11.25">
      <c r="B349" s="234"/>
      <c r="C349" s="235"/>
      <c r="D349" s="225" t="s">
        <v>129</v>
      </c>
      <c r="E349" s="236" t="s">
        <v>1</v>
      </c>
      <c r="F349" s="237" t="s">
        <v>698</v>
      </c>
      <c r="G349" s="235"/>
      <c r="H349" s="238">
        <v>3391.5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AT349" s="244" t="s">
        <v>129</v>
      </c>
      <c r="AU349" s="244" t="s">
        <v>81</v>
      </c>
      <c r="AV349" s="14" t="s">
        <v>81</v>
      </c>
      <c r="AW349" s="14" t="s">
        <v>31</v>
      </c>
      <c r="AX349" s="14" t="s">
        <v>79</v>
      </c>
      <c r="AY349" s="244" t="s">
        <v>120</v>
      </c>
    </row>
    <row r="350" spans="1:65" s="2" customFormat="1" ht="21.75" customHeight="1">
      <c r="A350" s="34"/>
      <c r="B350" s="35"/>
      <c r="C350" s="209" t="s">
        <v>699</v>
      </c>
      <c r="D350" s="209" t="s">
        <v>123</v>
      </c>
      <c r="E350" s="210" t="s">
        <v>700</v>
      </c>
      <c r="F350" s="211" t="s">
        <v>701</v>
      </c>
      <c r="G350" s="212" t="s">
        <v>175</v>
      </c>
      <c r="H350" s="213">
        <v>118.8</v>
      </c>
      <c r="I350" s="214"/>
      <c r="J350" s="215">
        <f>ROUND(I350*H350,2)</f>
        <v>0</v>
      </c>
      <c r="K350" s="216"/>
      <c r="L350" s="39"/>
      <c r="M350" s="217" t="s">
        <v>1</v>
      </c>
      <c r="N350" s="218" t="s">
        <v>39</v>
      </c>
      <c r="O350" s="71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21" t="s">
        <v>127</v>
      </c>
      <c r="AT350" s="221" t="s">
        <v>123</v>
      </c>
      <c r="AU350" s="221" t="s">
        <v>81</v>
      </c>
      <c r="AY350" s="17" t="s">
        <v>120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79</v>
      </c>
      <c r="BK350" s="222">
        <f>ROUND(I350*H350,2)</f>
        <v>0</v>
      </c>
      <c r="BL350" s="17" t="s">
        <v>127</v>
      </c>
      <c r="BM350" s="221" t="s">
        <v>702</v>
      </c>
    </row>
    <row r="351" spans="1:65" s="14" customFormat="1" ht="11.25">
      <c r="B351" s="234"/>
      <c r="C351" s="235"/>
      <c r="D351" s="225" t="s">
        <v>129</v>
      </c>
      <c r="E351" s="236" t="s">
        <v>1</v>
      </c>
      <c r="F351" s="237" t="s">
        <v>703</v>
      </c>
      <c r="G351" s="235"/>
      <c r="H351" s="238">
        <v>18.8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AT351" s="244" t="s">
        <v>129</v>
      </c>
      <c r="AU351" s="244" t="s">
        <v>81</v>
      </c>
      <c r="AV351" s="14" t="s">
        <v>81</v>
      </c>
      <c r="AW351" s="14" t="s">
        <v>31</v>
      </c>
      <c r="AX351" s="14" t="s">
        <v>74</v>
      </c>
      <c r="AY351" s="244" t="s">
        <v>120</v>
      </c>
    </row>
    <row r="352" spans="1:65" s="14" customFormat="1" ht="11.25">
      <c r="B352" s="234"/>
      <c r="C352" s="235"/>
      <c r="D352" s="225" t="s">
        <v>129</v>
      </c>
      <c r="E352" s="236" t="s">
        <v>1</v>
      </c>
      <c r="F352" s="237" t="s">
        <v>704</v>
      </c>
      <c r="G352" s="235"/>
      <c r="H352" s="238">
        <v>44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AT352" s="244" t="s">
        <v>129</v>
      </c>
      <c r="AU352" s="244" t="s">
        <v>81</v>
      </c>
      <c r="AV352" s="14" t="s">
        <v>81</v>
      </c>
      <c r="AW352" s="14" t="s">
        <v>31</v>
      </c>
      <c r="AX352" s="14" t="s">
        <v>74</v>
      </c>
      <c r="AY352" s="244" t="s">
        <v>120</v>
      </c>
    </row>
    <row r="353" spans="1:65" s="14" customFormat="1" ht="11.25">
      <c r="B353" s="234"/>
      <c r="C353" s="235"/>
      <c r="D353" s="225" t="s">
        <v>129</v>
      </c>
      <c r="E353" s="236" t="s">
        <v>1</v>
      </c>
      <c r="F353" s="237" t="s">
        <v>705</v>
      </c>
      <c r="G353" s="235"/>
      <c r="H353" s="238">
        <v>56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AT353" s="244" t="s">
        <v>129</v>
      </c>
      <c r="AU353" s="244" t="s">
        <v>81</v>
      </c>
      <c r="AV353" s="14" t="s">
        <v>81</v>
      </c>
      <c r="AW353" s="14" t="s">
        <v>31</v>
      </c>
      <c r="AX353" s="14" t="s">
        <v>74</v>
      </c>
      <c r="AY353" s="244" t="s">
        <v>120</v>
      </c>
    </row>
    <row r="354" spans="1:65" s="15" customFormat="1" ht="11.25">
      <c r="B354" s="256"/>
      <c r="C354" s="257"/>
      <c r="D354" s="225" t="s">
        <v>129</v>
      </c>
      <c r="E354" s="258" t="s">
        <v>1</v>
      </c>
      <c r="F354" s="259" t="s">
        <v>151</v>
      </c>
      <c r="G354" s="257"/>
      <c r="H354" s="260">
        <v>118.8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AT354" s="266" t="s">
        <v>129</v>
      </c>
      <c r="AU354" s="266" t="s">
        <v>81</v>
      </c>
      <c r="AV354" s="15" t="s">
        <v>127</v>
      </c>
      <c r="AW354" s="15" t="s">
        <v>31</v>
      </c>
      <c r="AX354" s="15" t="s">
        <v>79</v>
      </c>
      <c r="AY354" s="266" t="s">
        <v>120</v>
      </c>
    </row>
    <row r="355" spans="1:65" s="2" customFormat="1" ht="21.75" customHeight="1">
      <c r="A355" s="34"/>
      <c r="B355" s="35"/>
      <c r="C355" s="209" t="s">
        <v>706</v>
      </c>
      <c r="D355" s="209" t="s">
        <v>123</v>
      </c>
      <c r="E355" s="210" t="s">
        <v>707</v>
      </c>
      <c r="F355" s="211" t="s">
        <v>708</v>
      </c>
      <c r="G355" s="212" t="s">
        <v>175</v>
      </c>
      <c r="H355" s="213">
        <v>2494.8000000000002</v>
      </c>
      <c r="I355" s="214"/>
      <c r="J355" s="215">
        <f>ROUND(I355*H355,2)</f>
        <v>0</v>
      </c>
      <c r="K355" s="216"/>
      <c r="L355" s="39"/>
      <c r="M355" s="217" t="s">
        <v>1</v>
      </c>
      <c r="N355" s="218" t="s">
        <v>39</v>
      </c>
      <c r="O355" s="71"/>
      <c r="P355" s="219">
        <f>O355*H355</f>
        <v>0</v>
      </c>
      <c r="Q355" s="219">
        <v>0</v>
      </c>
      <c r="R355" s="219">
        <f>Q355*H355</f>
        <v>0</v>
      </c>
      <c r="S355" s="219">
        <v>0</v>
      </c>
      <c r="T355" s="220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21" t="s">
        <v>127</v>
      </c>
      <c r="AT355" s="221" t="s">
        <v>123</v>
      </c>
      <c r="AU355" s="221" t="s">
        <v>81</v>
      </c>
      <c r="AY355" s="17" t="s">
        <v>120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7" t="s">
        <v>79</v>
      </c>
      <c r="BK355" s="222">
        <f>ROUND(I355*H355,2)</f>
        <v>0</v>
      </c>
      <c r="BL355" s="17" t="s">
        <v>127</v>
      </c>
      <c r="BM355" s="221" t="s">
        <v>709</v>
      </c>
    </row>
    <row r="356" spans="1:65" s="14" customFormat="1" ht="11.25">
      <c r="B356" s="234"/>
      <c r="C356" s="235"/>
      <c r="D356" s="225" t="s">
        <v>129</v>
      </c>
      <c r="E356" s="236" t="s">
        <v>1</v>
      </c>
      <c r="F356" s="237" t="s">
        <v>710</v>
      </c>
      <c r="G356" s="235"/>
      <c r="H356" s="238">
        <v>2494.8000000000002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129</v>
      </c>
      <c r="AU356" s="244" t="s">
        <v>81</v>
      </c>
      <c r="AV356" s="14" t="s">
        <v>81</v>
      </c>
      <c r="AW356" s="14" t="s">
        <v>31</v>
      </c>
      <c r="AX356" s="14" t="s">
        <v>79</v>
      </c>
      <c r="AY356" s="244" t="s">
        <v>120</v>
      </c>
    </row>
    <row r="357" spans="1:65" s="2" customFormat="1" ht="21.75" customHeight="1">
      <c r="A357" s="34"/>
      <c r="B357" s="35"/>
      <c r="C357" s="209" t="s">
        <v>711</v>
      </c>
      <c r="D357" s="209" t="s">
        <v>123</v>
      </c>
      <c r="E357" s="210" t="s">
        <v>712</v>
      </c>
      <c r="F357" s="211" t="s">
        <v>713</v>
      </c>
      <c r="G357" s="212" t="s">
        <v>175</v>
      </c>
      <c r="H357" s="213">
        <v>118.8</v>
      </c>
      <c r="I357" s="214"/>
      <c r="J357" s="215">
        <f>ROUND(I357*H357,2)</f>
        <v>0</v>
      </c>
      <c r="K357" s="216"/>
      <c r="L357" s="39"/>
      <c r="M357" s="217" t="s">
        <v>1</v>
      </c>
      <c r="N357" s="218" t="s">
        <v>39</v>
      </c>
      <c r="O357" s="71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21" t="s">
        <v>127</v>
      </c>
      <c r="AT357" s="221" t="s">
        <v>123</v>
      </c>
      <c r="AU357" s="221" t="s">
        <v>81</v>
      </c>
      <c r="AY357" s="17" t="s">
        <v>120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7" t="s">
        <v>79</v>
      </c>
      <c r="BK357" s="222">
        <f>ROUND(I357*H357,2)</f>
        <v>0</v>
      </c>
      <c r="BL357" s="17" t="s">
        <v>127</v>
      </c>
      <c r="BM357" s="221" t="s">
        <v>714</v>
      </c>
    </row>
    <row r="358" spans="1:65" s="14" customFormat="1" ht="11.25">
      <c r="B358" s="234"/>
      <c r="C358" s="235"/>
      <c r="D358" s="225" t="s">
        <v>129</v>
      </c>
      <c r="E358" s="236" t="s">
        <v>1</v>
      </c>
      <c r="F358" s="237" t="s">
        <v>715</v>
      </c>
      <c r="G358" s="235"/>
      <c r="H358" s="238">
        <v>118.8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AT358" s="244" t="s">
        <v>129</v>
      </c>
      <c r="AU358" s="244" t="s">
        <v>81</v>
      </c>
      <c r="AV358" s="14" t="s">
        <v>81</v>
      </c>
      <c r="AW358" s="14" t="s">
        <v>31</v>
      </c>
      <c r="AX358" s="14" t="s">
        <v>79</v>
      </c>
      <c r="AY358" s="244" t="s">
        <v>120</v>
      </c>
    </row>
    <row r="359" spans="1:65" s="2" customFormat="1" ht="16.5" customHeight="1">
      <c r="A359" s="34"/>
      <c r="B359" s="35"/>
      <c r="C359" s="209" t="s">
        <v>716</v>
      </c>
      <c r="D359" s="209" t="s">
        <v>123</v>
      </c>
      <c r="E359" s="210" t="s">
        <v>717</v>
      </c>
      <c r="F359" s="211" t="s">
        <v>718</v>
      </c>
      <c r="G359" s="212" t="s">
        <v>184</v>
      </c>
      <c r="H359" s="213">
        <v>4</v>
      </c>
      <c r="I359" s="214"/>
      <c r="J359" s="215">
        <f>ROUND(I359*H359,2)</f>
        <v>0</v>
      </c>
      <c r="K359" s="216"/>
      <c r="L359" s="39"/>
      <c r="M359" s="217" t="s">
        <v>1</v>
      </c>
      <c r="N359" s="218" t="s">
        <v>39</v>
      </c>
      <c r="O359" s="71"/>
      <c r="P359" s="219">
        <f>O359*H359</f>
        <v>0</v>
      </c>
      <c r="Q359" s="219">
        <v>1.4999999999999999E-4</v>
      </c>
      <c r="R359" s="219">
        <f>Q359*H359</f>
        <v>5.9999999999999995E-4</v>
      </c>
      <c r="S359" s="219">
        <v>0</v>
      </c>
      <c r="T359" s="22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21" t="s">
        <v>127</v>
      </c>
      <c r="AT359" s="221" t="s">
        <v>123</v>
      </c>
      <c r="AU359" s="221" t="s">
        <v>81</v>
      </c>
      <c r="AY359" s="17" t="s">
        <v>120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7" t="s">
        <v>79</v>
      </c>
      <c r="BK359" s="222">
        <f>ROUND(I359*H359,2)</f>
        <v>0</v>
      </c>
      <c r="BL359" s="17" t="s">
        <v>127</v>
      </c>
      <c r="BM359" s="221" t="s">
        <v>719</v>
      </c>
    </row>
    <row r="360" spans="1:65" s="14" customFormat="1" ht="11.25">
      <c r="B360" s="234"/>
      <c r="C360" s="235"/>
      <c r="D360" s="225" t="s">
        <v>129</v>
      </c>
      <c r="E360" s="236" t="s">
        <v>1</v>
      </c>
      <c r="F360" s="237" t="s">
        <v>720</v>
      </c>
      <c r="G360" s="235"/>
      <c r="H360" s="238">
        <v>4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AT360" s="244" t="s">
        <v>129</v>
      </c>
      <c r="AU360" s="244" t="s">
        <v>81</v>
      </c>
      <c r="AV360" s="14" t="s">
        <v>81</v>
      </c>
      <c r="AW360" s="14" t="s">
        <v>31</v>
      </c>
      <c r="AX360" s="14" t="s">
        <v>79</v>
      </c>
      <c r="AY360" s="244" t="s">
        <v>120</v>
      </c>
    </row>
    <row r="361" spans="1:65" s="2" customFormat="1" ht="16.5" customHeight="1">
      <c r="A361" s="34"/>
      <c r="B361" s="35"/>
      <c r="C361" s="245" t="s">
        <v>721</v>
      </c>
      <c r="D361" s="245" t="s">
        <v>141</v>
      </c>
      <c r="E361" s="246" t="s">
        <v>722</v>
      </c>
      <c r="F361" s="247" t="s">
        <v>723</v>
      </c>
      <c r="G361" s="248" t="s">
        <v>184</v>
      </c>
      <c r="H361" s="249">
        <v>4</v>
      </c>
      <c r="I361" s="250"/>
      <c r="J361" s="251">
        <f>ROUND(I361*H361,2)</f>
        <v>0</v>
      </c>
      <c r="K361" s="252"/>
      <c r="L361" s="253"/>
      <c r="M361" s="254" t="s">
        <v>1</v>
      </c>
      <c r="N361" s="255" t="s">
        <v>39</v>
      </c>
      <c r="O361" s="71"/>
      <c r="P361" s="219">
        <f>O361*H361</f>
        <v>0</v>
      </c>
      <c r="Q361" s="219">
        <v>1.58E-3</v>
      </c>
      <c r="R361" s="219">
        <f>Q361*H361</f>
        <v>6.3200000000000001E-3</v>
      </c>
      <c r="S361" s="219">
        <v>0</v>
      </c>
      <c r="T361" s="22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21" t="s">
        <v>145</v>
      </c>
      <c r="AT361" s="221" t="s">
        <v>141</v>
      </c>
      <c r="AU361" s="221" t="s">
        <v>81</v>
      </c>
      <c r="AY361" s="17" t="s">
        <v>120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7" t="s">
        <v>79</v>
      </c>
      <c r="BK361" s="222">
        <f>ROUND(I361*H361,2)</f>
        <v>0</v>
      </c>
      <c r="BL361" s="17" t="s">
        <v>127</v>
      </c>
      <c r="BM361" s="221" t="s">
        <v>724</v>
      </c>
    </row>
    <row r="362" spans="1:65" s="2" customFormat="1" ht="33" customHeight="1">
      <c r="A362" s="34"/>
      <c r="B362" s="35"/>
      <c r="C362" s="209" t="s">
        <v>725</v>
      </c>
      <c r="D362" s="209" t="s">
        <v>123</v>
      </c>
      <c r="E362" s="210" t="s">
        <v>726</v>
      </c>
      <c r="F362" s="211" t="s">
        <v>727</v>
      </c>
      <c r="G362" s="212" t="s">
        <v>184</v>
      </c>
      <c r="H362" s="213">
        <v>56</v>
      </c>
      <c r="I362" s="214"/>
      <c r="J362" s="215">
        <f>ROUND(I362*H362,2)</f>
        <v>0</v>
      </c>
      <c r="K362" s="216"/>
      <c r="L362" s="39"/>
      <c r="M362" s="217" t="s">
        <v>1</v>
      </c>
      <c r="N362" s="218" t="s">
        <v>39</v>
      </c>
      <c r="O362" s="71"/>
      <c r="P362" s="219">
        <f>O362*H362</f>
        <v>0</v>
      </c>
      <c r="Q362" s="219">
        <v>2.7E-4</v>
      </c>
      <c r="R362" s="219">
        <f>Q362*H362</f>
        <v>1.512E-2</v>
      </c>
      <c r="S362" s="219">
        <v>0</v>
      </c>
      <c r="T362" s="220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21" t="s">
        <v>127</v>
      </c>
      <c r="AT362" s="221" t="s">
        <v>123</v>
      </c>
      <c r="AU362" s="221" t="s">
        <v>81</v>
      </c>
      <c r="AY362" s="17" t="s">
        <v>120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7" t="s">
        <v>79</v>
      </c>
      <c r="BK362" s="222">
        <f>ROUND(I362*H362,2)</f>
        <v>0</v>
      </c>
      <c r="BL362" s="17" t="s">
        <v>127</v>
      </c>
      <c r="BM362" s="221" t="s">
        <v>728</v>
      </c>
    </row>
    <row r="363" spans="1:65" s="14" customFormat="1" ht="11.25">
      <c r="B363" s="234"/>
      <c r="C363" s="235"/>
      <c r="D363" s="225" t="s">
        <v>129</v>
      </c>
      <c r="E363" s="236" t="s">
        <v>1</v>
      </c>
      <c r="F363" s="237" t="s">
        <v>729</v>
      </c>
      <c r="G363" s="235"/>
      <c r="H363" s="238">
        <v>56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AT363" s="244" t="s">
        <v>129</v>
      </c>
      <c r="AU363" s="244" t="s">
        <v>81</v>
      </c>
      <c r="AV363" s="14" t="s">
        <v>81</v>
      </c>
      <c r="AW363" s="14" t="s">
        <v>31</v>
      </c>
      <c r="AX363" s="14" t="s">
        <v>79</v>
      </c>
      <c r="AY363" s="244" t="s">
        <v>120</v>
      </c>
    </row>
    <row r="364" spans="1:65" s="2" customFormat="1" ht="21.75" customHeight="1">
      <c r="A364" s="34"/>
      <c r="B364" s="35"/>
      <c r="C364" s="209" t="s">
        <v>730</v>
      </c>
      <c r="D364" s="209" t="s">
        <v>123</v>
      </c>
      <c r="E364" s="210" t="s">
        <v>731</v>
      </c>
      <c r="F364" s="211" t="s">
        <v>732</v>
      </c>
      <c r="G364" s="212" t="s">
        <v>184</v>
      </c>
      <c r="H364" s="213">
        <v>128</v>
      </c>
      <c r="I364" s="214"/>
      <c r="J364" s="215">
        <f>ROUND(I364*H364,2)</f>
        <v>0</v>
      </c>
      <c r="K364" s="216"/>
      <c r="L364" s="39"/>
      <c r="M364" s="217" t="s">
        <v>1</v>
      </c>
      <c r="N364" s="218" t="s">
        <v>39</v>
      </c>
      <c r="O364" s="71"/>
      <c r="P364" s="219">
        <f>O364*H364</f>
        <v>0</v>
      </c>
      <c r="Q364" s="219">
        <v>4.4672000000000002E-5</v>
      </c>
      <c r="R364" s="219">
        <f>Q364*H364</f>
        <v>5.7180160000000002E-3</v>
      </c>
      <c r="S364" s="219">
        <v>0</v>
      </c>
      <c r="T364" s="22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21" t="s">
        <v>127</v>
      </c>
      <c r="AT364" s="221" t="s">
        <v>123</v>
      </c>
      <c r="AU364" s="221" t="s">
        <v>81</v>
      </c>
      <c r="AY364" s="17" t="s">
        <v>120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7" t="s">
        <v>79</v>
      </c>
      <c r="BK364" s="222">
        <f>ROUND(I364*H364,2)</f>
        <v>0</v>
      </c>
      <c r="BL364" s="17" t="s">
        <v>127</v>
      </c>
      <c r="BM364" s="221" t="s">
        <v>733</v>
      </c>
    </row>
    <row r="365" spans="1:65" s="14" customFormat="1" ht="11.25">
      <c r="B365" s="234"/>
      <c r="C365" s="235"/>
      <c r="D365" s="225" t="s">
        <v>129</v>
      </c>
      <c r="E365" s="236" t="s">
        <v>1</v>
      </c>
      <c r="F365" s="237" t="s">
        <v>734</v>
      </c>
      <c r="G365" s="235"/>
      <c r="H365" s="238">
        <v>128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129</v>
      </c>
      <c r="AU365" s="244" t="s">
        <v>81</v>
      </c>
      <c r="AV365" s="14" t="s">
        <v>81</v>
      </c>
      <c r="AW365" s="14" t="s">
        <v>31</v>
      </c>
      <c r="AX365" s="14" t="s">
        <v>79</v>
      </c>
      <c r="AY365" s="244" t="s">
        <v>120</v>
      </c>
    </row>
    <row r="366" spans="1:65" s="2" customFormat="1" ht="21.75" customHeight="1">
      <c r="A366" s="34"/>
      <c r="B366" s="35"/>
      <c r="C366" s="209" t="s">
        <v>735</v>
      </c>
      <c r="D366" s="209" t="s">
        <v>123</v>
      </c>
      <c r="E366" s="210" t="s">
        <v>736</v>
      </c>
      <c r="F366" s="211" t="s">
        <v>737</v>
      </c>
      <c r="G366" s="212" t="s">
        <v>135</v>
      </c>
      <c r="H366" s="213">
        <v>6.93</v>
      </c>
      <c r="I366" s="214"/>
      <c r="J366" s="215">
        <f>ROUND(I366*H366,2)</f>
        <v>0</v>
      </c>
      <c r="K366" s="216"/>
      <c r="L366" s="39"/>
      <c r="M366" s="217" t="s">
        <v>1</v>
      </c>
      <c r="N366" s="218" t="s">
        <v>39</v>
      </c>
      <c r="O366" s="71"/>
      <c r="P366" s="219">
        <f>O366*H366</f>
        <v>0</v>
      </c>
      <c r="Q366" s="219">
        <v>0</v>
      </c>
      <c r="R366" s="219">
        <f>Q366*H366</f>
        <v>0</v>
      </c>
      <c r="S366" s="219">
        <v>2.5</v>
      </c>
      <c r="T366" s="220">
        <f>S366*H366</f>
        <v>17.324999999999999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21" t="s">
        <v>127</v>
      </c>
      <c r="AT366" s="221" t="s">
        <v>123</v>
      </c>
      <c r="AU366" s="221" t="s">
        <v>81</v>
      </c>
      <c r="AY366" s="17" t="s">
        <v>120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7" t="s">
        <v>79</v>
      </c>
      <c r="BK366" s="222">
        <f>ROUND(I366*H366,2)</f>
        <v>0</v>
      </c>
      <c r="BL366" s="17" t="s">
        <v>127</v>
      </c>
      <c r="BM366" s="221" t="s">
        <v>738</v>
      </c>
    </row>
    <row r="367" spans="1:65" s="13" customFormat="1" ht="11.25">
      <c r="B367" s="223"/>
      <c r="C367" s="224"/>
      <c r="D367" s="225" t="s">
        <v>129</v>
      </c>
      <c r="E367" s="226" t="s">
        <v>1</v>
      </c>
      <c r="F367" s="227" t="s">
        <v>739</v>
      </c>
      <c r="G367" s="224"/>
      <c r="H367" s="226" t="s">
        <v>1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129</v>
      </c>
      <c r="AU367" s="233" t="s">
        <v>81</v>
      </c>
      <c r="AV367" s="13" t="s">
        <v>79</v>
      </c>
      <c r="AW367" s="13" t="s">
        <v>31</v>
      </c>
      <c r="AX367" s="13" t="s">
        <v>74</v>
      </c>
      <c r="AY367" s="233" t="s">
        <v>120</v>
      </c>
    </row>
    <row r="368" spans="1:65" s="14" customFormat="1" ht="11.25">
      <c r="B368" s="234"/>
      <c r="C368" s="235"/>
      <c r="D368" s="225" t="s">
        <v>129</v>
      </c>
      <c r="E368" s="236" t="s">
        <v>1</v>
      </c>
      <c r="F368" s="237" t="s">
        <v>740</v>
      </c>
      <c r="G368" s="235"/>
      <c r="H368" s="238">
        <v>6.93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AT368" s="244" t="s">
        <v>129</v>
      </c>
      <c r="AU368" s="244" t="s">
        <v>81</v>
      </c>
      <c r="AV368" s="14" t="s">
        <v>81</v>
      </c>
      <c r="AW368" s="14" t="s">
        <v>31</v>
      </c>
      <c r="AX368" s="14" t="s">
        <v>79</v>
      </c>
      <c r="AY368" s="244" t="s">
        <v>120</v>
      </c>
    </row>
    <row r="369" spans="1:65" s="2" customFormat="1" ht="21.75" customHeight="1">
      <c r="A369" s="34"/>
      <c r="B369" s="35"/>
      <c r="C369" s="209" t="s">
        <v>741</v>
      </c>
      <c r="D369" s="209" t="s">
        <v>123</v>
      </c>
      <c r="E369" s="210" t="s">
        <v>742</v>
      </c>
      <c r="F369" s="211" t="s">
        <v>743</v>
      </c>
      <c r="G369" s="212" t="s">
        <v>135</v>
      </c>
      <c r="H369" s="213">
        <v>3.8530000000000002</v>
      </c>
      <c r="I369" s="214"/>
      <c r="J369" s="215">
        <f>ROUND(I369*H369,2)</f>
        <v>0</v>
      </c>
      <c r="K369" s="216"/>
      <c r="L369" s="39"/>
      <c r="M369" s="217" t="s">
        <v>1</v>
      </c>
      <c r="N369" s="218" t="s">
        <v>39</v>
      </c>
      <c r="O369" s="71"/>
      <c r="P369" s="219">
        <f>O369*H369</f>
        <v>0</v>
      </c>
      <c r="Q369" s="219">
        <v>0</v>
      </c>
      <c r="R369" s="219">
        <f>Q369*H369</f>
        <v>0</v>
      </c>
      <c r="S369" s="219">
        <v>2.2000000000000002</v>
      </c>
      <c r="T369" s="220">
        <f>S369*H369</f>
        <v>8.4766000000000012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21" t="s">
        <v>127</v>
      </c>
      <c r="AT369" s="221" t="s">
        <v>123</v>
      </c>
      <c r="AU369" s="221" t="s">
        <v>81</v>
      </c>
      <c r="AY369" s="17" t="s">
        <v>120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7" t="s">
        <v>79</v>
      </c>
      <c r="BK369" s="222">
        <f>ROUND(I369*H369,2)</f>
        <v>0</v>
      </c>
      <c r="BL369" s="17" t="s">
        <v>127</v>
      </c>
      <c r="BM369" s="221" t="s">
        <v>744</v>
      </c>
    </row>
    <row r="370" spans="1:65" s="14" customFormat="1" ht="11.25">
      <c r="B370" s="234"/>
      <c r="C370" s="235"/>
      <c r="D370" s="225" t="s">
        <v>129</v>
      </c>
      <c r="E370" s="236" t="s">
        <v>1</v>
      </c>
      <c r="F370" s="237" t="s">
        <v>745</v>
      </c>
      <c r="G370" s="235"/>
      <c r="H370" s="238">
        <v>3.8530000000000002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AT370" s="244" t="s">
        <v>129</v>
      </c>
      <c r="AU370" s="244" t="s">
        <v>81</v>
      </c>
      <c r="AV370" s="14" t="s">
        <v>81</v>
      </c>
      <c r="AW370" s="14" t="s">
        <v>31</v>
      </c>
      <c r="AX370" s="14" t="s">
        <v>79</v>
      </c>
      <c r="AY370" s="244" t="s">
        <v>120</v>
      </c>
    </row>
    <row r="371" spans="1:65" s="2" customFormat="1" ht="21.75" customHeight="1">
      <c r="A371" s="34"/>
      <c r="B371" s="35"/>
      <c r="C371" s="209" t="s">
        <v>746</v>
      </c>
      <c r="D371" s="209" t="s">
        <v>123</v>
      </c>
      <c r="E371" s="210" t="s">
        <v>747</v>
      </c>
      <c r="F371" s="211" t="s">
        <v>748</v>
      </c>
      <c r="G371" s="212" t="s">
        <v>250</v>
      </c>
      <c r="H371" s="213">
        <v>277.35500000000002</v>
      </c>
      <c r="I371" s="214"/>
      <c r="J371" s="215">
        <f>ROUND(I371*H371,2)</f>
        <v>0</v>
      </c>
      <c r="K371" s="216"/>
      <c r="L371" s="39"/>
      <c r="M371" s="217" t="s">
        <v>1</v>
      </c>
      <c r="N371" s="218" t="s">
        <v>39</v>
      </c>
      <c r="O371" s="71"/>
      <c r="P371" s="219">
        <f>O371*H371</f>
        <v>0</v>
      </c>
      <c r="Q371" s="219">
        <v>0</v>
      </c>
      <c r="R371" s="219">
        <f>Q371*H371</f>
        <v>0</v>
      </c>
      <c r="S371" s="219">
        <v>0</v>
      </c>
      <c r="T371" s="220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21" t="s">
        <v>127</v>
      </c>
      <c r="AT371" s="221" t="s">
        <v>123</v>
      </c>
      <c r="AU371" s="221" t="s">
        <v>81</v>
      </c>
      <c r="AY371" s="17" t="s">
        <v>120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7" t="s">
        <v>79</v>
      </c>
      <c r="BK371" s="222">
        <f>ROUND(I371*H371,2)</f>
        <v>0</v>
      </c>
      <c r="BL371" s="17" t="s">
        <v>127</v>
      </c>
      <c r="BM371" s="221" t="s">
        <v>749</v>
      </c>
    </row>
    <row r="372" spans="1:65" s="14" customFormat="1" ht="22.5">
      <c r="B372" s="234"/>
      <c r="C372" s="235"/>
      <c r="D372" s="225" t="s">
        <v>129</v>
      </c>
      <c r="E372" s="236" t="s">
        <v>1</v>
      </c>
      <c r="F372" s="237" t="s">
        <v>750</v>
      </c>
      <c r="G372" s="235"/>
      <c r="H372" s="238">
        <v>33.25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AT372" s="244" t="s">
        <v>129</v>
      </c>
      <c r="AU372" s="244" t="s">
        <v>81</v>
      </c>
      <c r="AV372" s="14" t="s">
        <v>81</v>
      </c>
      <c r="AW372" s="14" t="s">
        <v>31</v>
      </c>
      <c r="AX372" s="14" t="s">
        <v>74</v>
      </c>
      <c r="AY372" s="244" t="s">
        <v>120</v>
      </c>
    </row>
    <row r="373" spans="1:65" s="14" customFormat="1" ht="22.5">
      <c r="B373" s="234"/>
      <c r="C373" s="235"/>
      <c r="D373" s="225" t="s">
        <v>129</v>
      </c>
      <c r="E373" s="236" t="s">
        <v>1</v>
      </c>
      <c r="F373" s="237" t="s">
        <v>751</v>
      </c>
      <c r="G373" s="235"/>
      <c r="H373" s="238">
        <v>148.22999999999999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AT373" s="244" t="s">
        <v>129</v>
      </c>
      <c r="AU373" s="244" t="s">
        <v>81</v>
      </c>
      <c r="AV373" s="14" t="s">
        <v>81</v>
      </c>
      <c r="AW373" s="14" t="s">
        <v>31</v>
      </c>
      <c r="AX373" s="14" t="s">
        <v>74</v>
      </c>
      <c r="AY373" s="244" t="s">
        <v>120</v>
      </c>
    </row>
    <row r="374" spans="1:65" s="14" customFormat="1" ht="22.5">
      <c r="B374" s="234"/>
      <c r="C374" s="235"/>
      <c r="D374" s="225" t="s">
        <v>129</v>
      </c>
      <c r="E374" s="236" t="s">
        <v>1</v>
      </c>
      <c r="F374" s="237" t="s">
        <v>752</v>
      </c>
      <c r="G374" s="235"/>
      <c r="H374" s="238">
        <v>84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AT374" s="244" t="s">
        <v>129</v>
      </c>
      <c r="AU374" s="244" t="s">
        <v>81</v>
      </c>
      <c r="AV374" s="14" t="s">
        <v>81</v>
      </c>
      <c r="AW374" s="14" t="s">
        <v>31</v>
      </c>
      <c r="AX374" s="14" t="s">
        <v>74</v>
      </c>
      <c r="AY374" s="244" t="s">
        <v>120</v>
      </c>
    </row>
    <row r="375" spans="1:65" s="14" customFormat="1" ht="11.25">
      <c r="B375" s="234"/>
      <c r="C375" s="235"/>
      <c r="D375" s="225" t="s">
        <v>129</v>
      </c>
      <c r="E375" s="236" t="s">
        <v>1</v>
      </c>
      <c r="F375" s="237" t="s">
        <v>753</v>
      </c>
      <c r="G375" s="235"/>
      <c r="H375" s="238">
        <v>11.875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AT375" s="244" t="s">
        <v>129</v>
      </c>
      <c r="AU375" s="244" t="s">
        <v>81</v>
      </c>
      <c r="AV375" s="14" t="s">
        <v>81</v>
      </c>
      <c r="AW375" s="14" t="s">
        <v>31</v>
      </c>
      <c r="AX375" s="14" t="s">
        <v>74</v>
      </c>
      <c r="AY375" s="244" t="s">
        <v>120</v>
      </c>
    </row>
    <row r="376" spans="1:65" s="15" customFormat="1" ht="11.25">
      <c r="B376" s="256"/>
      <c r="C376" s="257"/>
      <c r="D376" s="225" t="s">
        <v>129</v>
      </c>
      <c r="E376" s="258" t="s">
        <v>1</v>
      </c>
      <c r="F376" s="259" t="s">
        <v>151</v>
      </c>
      <c r="G376" s="257"/>
      <c r="H376" s="260">
        <v>277.35500000000002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AT376" s="266" t="s">
        <v>129</v>
      </c>
      <c r="AU376" s="266" t="s">
        <v>81</v>
      </c>
      <c r="AV376" s="15" t="s">
        <v>127</v>
      </c>
      <c r="AW376" s="15" t="s">
        <v>31</v>
      </c>
      <c r="AX376" s="15" t="s">
        <v>79</v>
      </c>
      <c r="AY376" s="266" t="s">
        <v>120</v>
      </c>
    </row>
    <row r="377" spans="1:65" s="2" customFormat="1" ht="16.5" customHeight="1">
      <c r="A377" s="34"/>
      <c r="B377" s="35"/>
      <c r="C377" s="209" t="s">
        <v>754</v>
      </c>
      <c r="D377" s="209" t="s">
        <v>123</v>
      </c>
      <c r="E377" s="210" t="s">
        <v>755</v>
      </c>
      <c r="F377" s="211" t="s">
        <v>756</v>
      </c>
      <c r="G377" s="212" t="s">
        <v>250</v>
      </c>
      <c r="H377" s="213">
        <v>100.7</v>
      </c>
      <c r="I377" s="214"/>
      <c r="J377" s="215">
        <f>ROUND(I377*H377,2)</f>
        <v>0</v>
      </c>
      <c r="K377" s="216"/>
      <c r="L377" s="39"/>
      <c r="M377" s="217" t="s">
        <v>1</v>
      </c>
      <c r="N377" s="218" t="s">
        <v>39</v>
      </c>
      <c r="O377" s="71"/>
      <c r="P377" s="219">
        <f>O377*H377</f>
        <v>0</v>
      </c>
      <c r="Q377" s="219">
        <v>0</v>
      </c>
      <c r="R377" s="219">
        <f>Q377*H377</f>
        <v>0</v>
      </c>
      <c r="S377" s="219">
        <v>0</v>
      </c>
      <c r="T377" s="220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21" t="s">
        <v>127</v>
      </c>
      <c r="AT377" s="221" t="s">
        <v>123</v>
      </c>
      <c r="AU377" s="221" t="s">
        <v>81</v>
      </c>
      <c r="AY377" s="17" t="s">
        <v>120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7" t="s">
        <v>79</v>
      </c>
      <c r="BK377" s="222">
        <f>ROUND(I377*H377,2)</f>
        <v>0</v>
      </c>
      <c r="BL377" s="17" t="s">
        <v>127</v>
      </c>
      <c r="BM377" s="221" t="s">
        <v>757</v>
      </c>
    </row>
    <row r="378" spans="1:65" s="14" customFormat="1" ht="22.5">
      <c r="B378" s="234"/>
      <c r="C378" s="235"/>
      <c r="D378" s="225" t="s">
        <v>129</v>
      </c>
      <c r="E378" s="236" t="s">
        <v>1</v>
      </c>
      <c r="F378" s="237" t="s">
        <v>758</v>
      </c>
      <c r="G378" s="235"/>
      <c r="H378" s="238">
        <v>50.35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AT378" s="244" t="s">
        <v>129</v>
      </c>
      <c r="AU378" s="244" t="s">
        <v>81</v>
      </c>
      <c r="AV378" s="14" t="s">
        <v>81</v>
      </c>
      <c r="AW378" s="14" t="s">
        <v>31</v>
      </c>
      <c r="AX378" s="14" t="s">
        <v>74</v>
      </c>
      <c r="AY378" s="244" t="s">
        <v>120</v>
      </c>
    </row>
    <row r="379" spans="1:65" s="14" customFormat="1" ht="22.5">
      <c r="B379" s="234"/>
      <c r="C379" s="235"/>
      <c r="D379" s="225" t="s">
        <v>129</v>
      </c>
      <c r="E379" s="236" t="s">
        <v>1</v>
      </c>
      <c r="F379" s="237" t="s">
        <v>759</v>
      </c>
      <c r="G379" s="235"/>
      <c r="H379" s="238">
        <v>50.35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AT379" s="244" t="s">
        <v>129</v>
      </c>
      <c r="AU379" s="244" t="s">
        <v>81</v>
      </c>
      <c r="AV379" s="14" t="s">
        <v>81</v>
      </c>
      <c r="AW379" s="14" t="s">
        <v>31</v>
      </c>
      <c r="AX379" s="14" t="s">
        <v>74</v>
      </c>
      <c r="AY379" s="244" t="s">
        <v>120</v>
      </c>
    </row>
    <row r="380" spans="1:65" s="15" customFormat="1" ht="11.25">
      <c r="B380" s="256"/>
      <c r="C380" s="257"/>
      <c r="D380" s="225" t="s">
        <v>129</v>
      </c>
      <c r="E380" s="258" t="s">
        <v>1</v>
      </c>
      <c r="F380" s="259" t="s">
        <v>151</v>
      </c>
      <c r="G380" s="257"/>
      <c r="H380" s="260">
        <v>100.7</v>
      </c>
      <c r="I380" s="261"/>
      <c r="J380" s="257"/>
      <c r="K380" s="257"/>
      <c r="L380" s="262"/>
      <c r="M380" s="263"/>
      <c r="N380" s="264"/>
      <c r="O380" s="264"/>
      <c r="P380" s="264"/>
      <c r="Q380" s="264"/>
      <c r="R380" s="264"/>
      <c r="S380" s="264"/>
      <c r="T380" s="265"/>
      <c r="AT380" s="266" t="s">
        <v>129</v>
      </c>
      <c r="AU380" s="266" t="s">
        <v>81</v>
      </c>
      <c r="AV380" s="15" t="s">
        <v>127</v>
      </c>
      <c r="AW380" s="15" t="s">
        <v>31</v>
      </c>
      <c r="AX380" s="15" t="s">
        <v>79</v>
      </c>
      <c r="AY380" s="266" t="s">
        <v>120</v>
      </c>
    </row>
    <row r="381" spans="1:65" s="2" customFormat="1" ht="21.75" customHeight="1">
      <c r="A381" s="34"/>
      <c r="B381" s="35"/>
      <c r="C381" s="209" t="s">
        <v>760</v>
      </c>
      <c r="D381" s="209" t="s">
        <v>123</v>
      </c>
      <c r="E381" s="210" t="s">
        <v>761</v>
      </c>
      <c r="F381" s="211" t="s">
        <v>762</v>
      </c>
      <c r="G381" s="212" t="s">
        <v>250</v>
      </c>
      <c r="H381" s="213">
        <v>343.70499999999998</v>
      </c>
      <c r="I381" s="214"/>
      <c r="J381" s="215">
        <f>ROUND(I381*H381,2)</f>
        <v>0</v>
      </c>
      <c r="K381" s="216"/>
      <c r="L381" s="39"/>
      <c r="M381" s="217" t="s">
        <v>1</v>
      </c>
      <c r="N381" s="218" t="s">
        <v>39</v>
      </c>
      <c r="O381" s="71"/>
      <c r="P381" s="219">
        <f>O381*H381</f>
        <v>0</v>
      </c>
      <c r="Q381" s="219">
        <v>0</v>
      </c>
      <c r="R381" s="219">
        <f>Q381*H381</f>
        <v>0</v>
      </c>
      <c r="S381" s="219">
        <v>1.06E-2</v>
      </c>
      <c r="T381" s="220">
        <f>S381*H381</f>
        <v>3.6432729999999998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21" t="s">
        <v>127</v>
      </c>
      <c r="AT381" s="221" t="s">
        <v>123</v>
      </c>
      <c r="AU381" s="221" t="s">
        <v>81</v>
      </c>
      <c r="AY381" s="17" t="s">
        <v>120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7" t="s">
        <v>79</v>
      </c>
      <c r="BK381" s="222">
        <f>ROUND(I381*H381,2)</f>
        <v>0</v>
      </c>
      <c r="BL381" s="17" t="s">
        <v>127</v>
      </c>
      <c r="BM381" s="221" t="s">
        <v>763</v>
      </c>
    </row>
    <row r="382" spans="1:65" s="14" customFormat="1" ht="11.25">
      <c r="B382" s="234"/>
      <c r="C382" s="235"/>
      <c r="D382" s="225" t="s">
        <v>129</v>
      </c>
      <c r="E382" s="236" t="s">
        <v>1</v>
      </c>
      <c r="F382" s="237" t="s">
        <v>764</v>
      </c>
      <c r="G382" s="235"/>
      <c r="H382" s="238">
        <v>343.70499999999998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129</v>
      </c>
      <c r="AU382" s="244" t="s">
        <v>81</v>
      </c>
      <c r="AV382" s="14" t="s">
        <v>81</v>
      </c>
      <c r="AW382" s="14" t="s">
        <v>31</v>
      </c>
      <c r="AX382" s="14" t="s">
        <v>79</v>
      </c>
      <c r="AY382" s="244" t="s">
        <v>120</v>
      </c>
    </row>
    <row r="383" spans="1:65" s="2" customFormat="1" ht="21.75" customHeight="1">
      <c r="A383" s="34"/>
      <c r="B383" s="35"/>
      <c r="C383" s="209" t="s">
        <v>765</v>
      </c>
      <c r="D383" s="209" t="s">
        <v>123</v>
      </c>
      <c r="E383" s="210" t="s">
        <v>766</v>
      </c>
      <c r="F383" s="211" t="s">
        <v>767</v>
      </c>
      <c r="G383" s="212" t="s">
        <v>250</v>
      </c>
      <c r="H383" s="213">
        <v>10</v>
      </c>
      <c r="I383" s="214"/>
      <c r="J383" s="215">
        <f>ROUND(I383*H383,2)</f>
        <v>0</v>
      </c>
      <c r="K383" s="216"/>
      <c r="L383" s="39"/>
      <c r="M383" s="217" t="s">
        <v>1</v>
      </c>
      <c r="N383" s="218" t="s">
        <v>39</v>
      </c>
      <c r="O383" s="71"/>
      <c r="P383" s="219">
        <f>O383*H383</f>
        <v>0</v>
      </c>
      <c r="Q383" s="219">
        <v>8.5500000000000003E-3</v>
      </c>
      <c r="R383" s="219">
        <f>Q383*H383</f>
        <v>8.5500000000000007E-2</v>
      </c>
      <c r="S383" s="219">
        <v>0</v>
      </c>
      <c r="T383" s="220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21" t="s">
        <v>127</v>
      </c>
      <c r="AT383" s="221" t="s">
        <v>123</v>
      </c>
      <c r="AU383" s="221" t="s">
        <v>81</v>
      </c>
      <c r="AY383" s="17" t="s">
        <v>120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7" t="s">
        <v>79</v>
      </c>
      <c r="BK383" s="222">
        <f>ROUND(I383*H383,2)</f>
        <v>0</v>
      </c>
      <c r="BL383" s="17" t="s">
        <v>127</v>
      </c>
      <c r="BM383" s="221" t="s">
        <v>768</v>
      </c>
    </row>
    <row r="384" spans="1:65" s="14" customFormat="1" ht="11.25">
      <c r="B384" s="234"/>
      <c r="C384" s="235"/>
      <c r="D384" s="225" t="s">
        <v>129</v>
      </c>
      <c r="E384" s="236" t="s">
        <v>1</v>
      </c>
      <c r="F384" s="237" t="s">
        <v>769</v>
      </c>
      <c r="G384" s="235"/>
      <c r="H384" s="238">
        <v>10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AT384" s="244" t="s">
        <v>129</v>
      </c>
      <c r="AU384" s="244" t="s">
        <v>81</v>
      </c>
      <c r="AV384" s="14" t="s">
        <v>81</v>
      </c>
      <c r="AW384" s="14" t="s">
        <v>31</v>
      </c>
      <c r="AX384" s="14" t="s">
        <v>79</v>
      </c>
      <c r="AY384" s="244" t="s">
        <v>120</v>
      </c>
    </row>
    <row r="385" spans="1:65" s="2" customFormat="1" ht="21.75" customHeight="1">
      <c r="A385" s="34"/>
      <c r="B385" s="35"/>
      <c r="C385" s="209" t="s">
        <v>770</v>
      </c>
      <c r="D385" s="209" t="s">
        <v>123</v>
      </c>
      <c r="E385" s="210" t="s">
        <v>771</v>
      </c>
      <c r="F385" s="211" t="s">
        <v>772</v>
      </c>
      <c r="G385" s="212" t="s">
        <v>250</v>
      </c>
      <c r="H385" s="213">
        <v>10</v>
      </c>
      <c r="I385" s="214"/>
      <c r="J385" s="215">
        <f>ROUND(I385*H385,2)</f>
        <v>0</v>
      </c>
      <c r="K385" s="216"/>
      <c r="L385" s="39"/>
      <c r="M385" s="217" t="s">
        <v>1</v>
      </c>
      <c r="N385" s="218" t="s">
        <v>39</v>
      </c>
      <c r="O385" s="71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21" t="s">
        <v>127</v>
      </c>
      <c r="AT385" s="221" t="s">
        <v>123</v>
      </c>
      <c r="AU385" s="221" t="s">
        <v>81</v>
      </c>
      <c r="AY385" s="17" t="s">
        <v>120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7" t="s">
        <v>79</v>
      </c>
      <c r="BK385" s="222">
        <f>ROUND(I385*H385,2)</f>
        <v>0</v>
      </c>
      <c r="BL385" s="17" t="s">
        <v>127</v>
      </c>
      <c r="BM385" s="221" t="s">
        <v>773</v>
      </c>
    </row>
    <row r="386" spans="1:65" s="14" customFormat="1" ht="11.25">
      <c r="B386" s="234"/>
      <c r="C386" s="235"/>
      <c r="D386" s="225" t="s">
        <v>129</v>
      </c>
      <c r="E386" s="236" t="s">
        <v>1</v>
      </c>
      <c r="F386" s="237" t="s">
        <v>769</v>
      </c>
      <c r="G386" s="235"/>
      <c r="H386" s="238">
        <v>10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129</v>
      </c>
      <c r="AU386" s="244" t="s">
        <v>81</v>
      </c>
      <c r="AV386" s="14" t="s">
        <v>81</v>
      </c>
      <c r="AW386" s="14" t="s">
        <v>31</v>
      </c>
      <c r="AX386" s="14" t="s">
        <v>79</v>
      </c>
      <c r="AY386" s="244" t="s">
        <v>120</v>
      </c>
    </row>
    <row r="387" spans="1:65" s="2" customFormat="1" ht="21.75" customHeight="1">
      <c r="A387" s="34"/>
      <c r="B387" s="35"/>
      <c r="C387" s="209" t="s">
        <v>774</v>
      </c>
      <c r="D387" s="209" t="s">
        <v>123</v>
      </c>
      <c r="E387" s="210" t="s">
        <v>775</v>
      </c>
      <c r="F387" s="211" t="s">
        <v>776</v>
      </c>
      <c r="G387" s="212" t="s">
        <v>135</v>
      </c>
      <c r="H387" s="213">
        <v>20.527999999999999</v>
      </c>
      <c r="I387" s="214"/>
      <c r="J387" s="215">
        <f>ROUND(I387*H387,2)</f>
        <v>0</v>
      </c>
      <c r="K387" s="216"/>
      <c r="L387" s="39"/>
      <c r="M387" s="217" t="s">
        <v>1</v>
      </c>
      <c r="N387" s="218" t="s">
        <v>39</v>
      </c>
      <c r="O387" s="71"/>
      <c r="P387" s="219">
        <f>O387*H387</f>
        <v>0</v>
      </c>
      <c r="Q387" s="219">
        <v>0.50375000000000003</v>
      </c>
      <c r="R387" s="219">
        <f>Q387*H387</f>
        <v>10.34098</v>
      </c>
      <c r="S387" s="219">
        <v>2.5</v>
      </c>
      <c r="T387" s="220">
        <f>S387*H387</f>
        <v>51.319999999999993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21" t="s">
        <v>127</v>
      </c>
      <c r="AT387" s="221" t="s">
        <v>123</v>
      </c>
      <c r="AU387" s="221" t="s">
        <v>81</v>
      </c>
      <c r="AY387" s="17" t="s">
        <v>120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7" t="s">
        <v>79</v>
      </c>
      <c r="BK387" s="222">
        <f>ROUND(I387*H387,2)</f>
        <v>0</v>
      </c>
      <c r="BL387" s="17" t="s">
        <v>127</v>
      </c>
      <c r="BM387" s="221" t="s">
        <v>777</v>
      </c>
    </row>
    <row r="388" spans="1:65" s="14" customFormat="1" ht="11.25">
      <c r="B388" s="234"/>
      <c r="C388" s="235"/>
      <c r="D388" s="225" t="s">
        <v>129</v>
      </c>
      <c r="E388" s="236" t="s">
        <v>1</v>
      </c>
      <c r="F388" s="237" t="s">
        <v>778</v>
      </c>
      <c r="G388" s="235"/>
      <c r="H388" s="238">
        <v>12.8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AT388" s="244" t="s">
        <v>129</v>
      </c>
      <c r="AU388" s="244" t="s">
        <v>81</v>
      </c>
      <c r="AV388" s="14" t="s">
        <v>81</v>
      </c>
      <c r="AW388" s="14" t="s">
        <v>31</v>
      </c>
      <c r="AX388" s="14" t="s">
        <v>74</v>
      </c>
      <c r="AY388" s="244" t="s">
        <v>120</v>
      </c>
    </row>
    <row r="389" spans="1:65" s="14" customFormat="1" ht="22.5">
      <c r="B389" s="234"/>
      <c r="C389" s="235"/>
      <c r="D389" s="225" t="s">
        <v>129</v>
      </c>
      <c r="E389" s="236" t="s">
        <v>1</v>
      </c>
      <c r="F389" s="237" t="s">
        <v>779</v>
      </c>
      <c r="G389" s="235"/>
      <c r="H389" s="238">
        <v>0.92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AT389" s="244" t="s">
        <v>129</v>
      </c>
      <c r="AU389" s="244" t="s">
        <v>81</v>
      </c>
      <c r="AV389" s="14" t="s">
        <v>81</v>
      </c>
      <c r="AW389" s="14" t="s">
        <v>31</v>
      </c>
      <c r="AX389" s="14" t="s">
        <v>74</v>
      </c>
      <c r="AY389" s="244" t="s">
        <v>120</v>
      </c>
    </row>
    <row r="390" spans="1:65" s="14" customFormat="1" ht="22.5">
      <c r="B390" s="234"/>
      <c r="C390" s="235"/>
      <c r="D390" s="225" t="s">
        <v>129</v>
      </c>
      <c r="E390" s="236" t="s">
        <v>1</v>
      </c>
      <c r="F390" s="237" t="s">
        <v>780</v>
      </c>
      <c r="G390" s="235"/>
      <c r="H390" s="238">
        <v>2.8079999999999998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129</v>
      </c>
      <c r="AU390" s="244" t="s">
        <v>81</v>
      </c>
      <c r="AV390" s="14" t="s">
        <v>81</v>
      </c>
      <c r="AW390" s="14" t="s">
        <v>31</v>
      </c>
      <c r="AX390" s="14" t="s">
        <v>74</v>
      </c>
      <c r="AY390" s="244" t="s">
        <v>120</v>
      </c>
    </row>
    <row r="391" spans="1:65" s="14" customFormat="1" ht="11.25">
      <c r="B391" s="234"/>
      <c r="C391" s="235"/>
      <c r="D391" s="225" t="s">
        <v>129</v>
      </c>
      <c r="E391" s="236" t="s">
        <v>1</v>
      </c>
      <c r="F391" s="237" t="s">
        <v>781</v>
      </c>
      <c r="G391" s="235"/>
      <c r="H391" s="238">
        <v>4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AT391" s="244" t="s">
        <v>129</v>
      </c>
      <c r="AU391" s="244" t="s">
        <v>81</v>
      </c>
      <c r="AV391" s="14" t="s">
        <v>81</v>
      </c>
      <c r="AW391" s="14" t="s">
        <v>31</v>
      </c>
      <c r="AX391" s="14" t="s">
        <v>74</v>
      </c>
      <c r="AY391" s="244" t="s">
        <v>120</v>
      </c>
    </row>
    <row r="392" spans="1:65" s="15" customFormat="1" ht="11.25">
      <c r="B392" s="256"/>
      <c r="C392" s="257"/>
      <c r="D392" s="225" t="s">
        <v>129</v>
      </c>
      <c r="E392" s="258" t="s">
        <v>1</v>
      </c>
      <c r="F392" s="259" t="s">
        <v>151</v>
      </c>
      <c r="G392" s="257"/>
      <c r="H392" s="260">
        <v>20.527999999999999</v>
      </c>
      <c r="I392" s="261"/>
      <c r="J392" s="257"/>
      <c r="K392" s="257"/>
      <c r="L392" s="262"/>
      <c r="M392" s="263"/>
      <c r="N392" s="264"/>
      <c r="O392" s="264"/>
      <c r="P392" s="264"/>
      <c r="Q392" s="264"/>
      <c r="R392" s="264"/>
      <c r="S392" s="264"/>
      <c r="T392" s="265"/>
      <c r="AT392" s="266" t="s">
        <v>129</v>
      </c>
      <c r="AU392" s="266" t="s">
        <v>81</v>
      </c>
      <c r="AV392" s="15" t="s">
        <v>127</v>
      </c>
      <c r="AW392" s="15" t="s">
        <v>31</v>
      </c>
      <c r="AX392" s="15" t="s">
        <v>79</v>
      </c>
      <c r="AY392" s="266" t="s">
        <v>120</v>
      </c>
    </row>
    <row r="393" spans="1:65" s="2" customFormat="1" ht="21.75" customHeight="1">
      <c r="A393" s="34"/>
      <c r="B393" s="35"/>
      <c r="C393" s="209" t="s">
        <v>782</v>
      </c>
      <c r="D393" s="209" t="s">
        <v>123</v>
      </c>
      <c r="E393" s="210" t="s">
        <v>783</v>
      </c>
      <c r="F393" s="211" t="s">
        <v>784</v>
      </c>
      <c r="G393" s="212" t="s">
        <v>250</v>
      </c>
      <c r="H393" s="213">
        <v>343.70499999999998</v>
      </c>
      <c r="I393" s="214"/>
      <c r="J393" s="215">
        <f>ROUND(I393*H393,2)</f>
        <v>0</v>
      </c>
      <c r="K393" s="216"/>
      <c r="L393" s="39"/>
      <c r="M393" s="217" t="s">
        <v>1</v>
      </c>
      <c r="N393" s="218" t="s">
        <v>39</v>
      </c>
      <c r="O393" s="71"/>
      <c r="P393" s="219">
        <f>O393*H393</f>
        <v>0</v>
      </c>
      <c r="Q393" s="219">
        <v>3.9081999999999999E-2</v>
      </c>
      <c r="R393" s="219">
        <f>Q393*H393</f>
        <v>13.432678809999999</v>
      </c>
      <c r="S393" s="219">
        <v>0</v>
      </c>
      <c r="T393" s="220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21" t="s">
        <v>127</v>
      </c>
      <c r="AT393" s="221" t="s">
        <v>123</v>
      </c>
      <c r="AU393" s="221" t="s">
        <v>81</v>
      </c>
      <c r="AY393" s="17" t="s">
        <v>120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7" t="s">
        <v>79</v>
      </c>
      <c r="BK393" s="222">
        <f>ROUND(I393*H393,2)</f>
        <v>0</v>
      </c>
      <c r="BL393" s="17" t="s">
        <v>127</v>
      </c>
      <c r="BM393" s="221" t="s">
        <v>785</v>
      </c>
    </row>
    <row r="394" spans="1:65" s="14" customFormat="1" ht="11.25">
      <c r="B394" s="234"/>
      <c r="C394" s="235"/>
      <c r="D394" s="225" t="s">
        <v>129</v>
      </c>
      <c r="E394" s="236" t="s">
        <v>1</v>
      </c>
      <c r="F394" s="237" t="s">
        <v>786</v>
      </c>
      <c r="G394" s="235"/>
      <c r="H394" s="238">
        <v>50.35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129</v>
      </c>
      <c r="AU394" s="244" t="s">
        <v>81</v>
      </c>
      <c r="AV394" s="14" t="s">
        <v>81</v>
      </c>
      <c r="AW394" s="14" t="s">
        <v>31</v>
      </c>
      <c r="AX394" s="14" t="s">
        <v>74</v>
      </c>
      <c r="AY394" s="244" t="s">
        <v>120</v>
      </c>
    </row>
    <row r="395" spans="1:65" s="14" customFormat="1" ht="11.25">
      <c r="B395" s="234"/>
      <c r="C395" s="235"/>
      <c r="D395" s="225" t="s">
        <v>129</v>
      </c>
      <c r="E395" s="236" t="s">
        <v>1</v>
      </c>
      <c r="F395" s="237" t="s">
        <v>787</v>
      </c>
      <c r="G395" s="235"/>
      <c r="H395" s="238">
        <v>33.25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AT395" s="244" t="s">
        <v>129</v>
      </c>
      <c r="AU395" s="244" t="s">
        <v>81</v>
      </c>
      <c r="AV395" s="14" t="s">
        <v>81</v>
      </c>
      <c r="AW395" s="14" t="s">
        <v>31</v>
      </c>
      <c r="AX395" s="14" t="s">
        <v>74</v>
      </c>
      <c r="AY395" s="244" t="s">
        <v>120</v>
      </c>
    </row>
    <row r="396" spans="1:65" s="14" customFormat="1" ht="11.25">
      <c r="B396" s="234"/>
      <c r="C396" s="235"/>
      <c r="D396" s="225" t="s">
        <v>129</v>
      </c>
      <c r="E396" s="236" t="s">
        <v>1</v>
      </c>
      <c r="F396" s="237" t="s">
        <v>788</v>
      </c>
      <c r="G396" s="235"/>
      <c r="H396" s="238">
        <v>148.22999999999999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AT396" s="244" t="s">
        <v>129</v>
      </c>
      <c r="AU396" s="244" t="s">
        <v>81</v>
      </c>
      <c r="AV396" s="14" t="s">
        <v>81</v>
      </c>
      <c r="AW396" s="14" t="s">
        <v>31</v>
      </c>
      <c r="AX396" s="14" t="s">
        <v>74</v>
      </c>
      <c r="AY396" s="244" t="s">
        <v>120</v>
      </c>
    </row>
    <row r="397" spans="1:65" s="14" customFormat="1" ht="11.25">
      <c r="B397" s="234"/>
      <c r="C397" s="235"/>
      <c r="D397" s="225" t="s">
        <v>129</v>
      </c>
      <c r="E397" s="236" t="s">
        <v>1</v>
      </c>
      <c r="F397" s="237" t="s">
        <v>789</v>
      </c>
      <c r="G397" s="235"/>
      <c r="H397" s="238">
        <v>84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AT397" s="244" t="s">
        <v>129</v>
      </c>
      <c r="AU397" s="244" t="s">
        <v>81</v>
      </c>
      <c r="AV397" s="14" t="s">
        <v>81</v>
      </c>
      <c r="AW397" s="14" t="s">
        <v>31</v>
      </c>
      <c r="AX397" s="14" t="s">
        <v>74</v>
      </c>
      <c r="AY397" s="244" t="s">
        <v>120</v>
      </c>
    </row>
    <row r="398" spans="1:65" s="14" customFormat="1" ht="11.25">
      <c r="B398" s="234"/>
      <c r="C398" s="235"/>
      <c r="D398" s="225" t="s">
        <v>129</v>
      </c>
      <c r="E398" s="236" t="s">
        <v>1</v>
      </c>
      <c r="F398" s="237" t="s">
        <v>790</v>
      </c>
      <c r="G398" s="235"/>
      <c r="H398" s="238">
        <v>16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AT398" s="244" t="s">
        <v>129</v>
      </c>
      <c r="AU398" s="244" t="s">
        <v>81</v>
      </c>
      <c r="AV398" s="14" t="s">
        <v>81</v>
      </c>
      <c r="AW398" s="14" t="s">
        <v>31</v>
      </c>
      <c r="AX398" s="14" t="s">
        <v>74</v>
      </c>
      <c r="AY398" s="244" t="s">
        <v>120</v>
      </c>
    </row>
    <row r="399" spans="1:65" s="14" customFormat="1" ht="11.25">
      <c r="B399" s="234"/>
      <c r="C399" s="235"/>
      <c r="D399" s="225" t="s">
        <v>129</v>
      </c>
      <c r="E399" s="236" t="s">
        <v>1</v>
      </c>
      <c r="F399" s="237" t="s">
        <v>791</v>
      </c>
      <c r="G399" s="235"/>
      <c r="H399" s="238">
        <v>11.875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AT399" s="244" t="s">
        <v>129</v>
      </c>
      <c r="AU399" s="244" t="s">
        <v>81</v>
      </c>
      <c r="AV399" s="14" t="s">
        <v>81</v>
      </c>
      <c r="AW399" s="14" t="s">
        <v>31</v>
      </c>
      <c r="AX399" s="14" t="s">
        <v>74</v>
      </c>
      <c r="AY399" s="244" t="s">
        <v>120</v>
      </c>
    </row>
    <row r="400" spans="1:65" s="15" customFormat="1" ht="11.25">
      <c r="B400" s="256"/>
      <c r="C400" s="257"/>
      <c r="D400" s="225" t="s">
        <v>129</v>
      </c>
      <c r="E400" s="258" t="s">
        <v>1</v>
      </c>
      <c r="F400" s="259" t="s">
        <v>151</v>
      </c>
      <c r="G400" s="257"/>
      <c r="H400" s="260">
        <v>343.70499999999998</v>
      </c>
      <c r="I400" s="261"/>
      <c r="J400" s="257"/>
      <c r="K400" s="257"/>
      <c r="L400" s="262"/>
      <c r="M400" s="263"/>
      <c r="N400" s="264"/>
      <c r="O400" s="264"/>
      <c r="P400" s="264"/>
      <c r="Q400" s="264"/>
      <c r="R400" s="264"/>
      <c r="S400" s="264"/>
      <c r="T400" s="265"/>
      <c r="AT400" s="266" t="s">
        <v>129</v>
      </c>
      <c r="AU400" s="266" t="s">
        <v>81</v>
      </c>
      <c r="AV400" s="15" t="s">
        <v>127</v>
      </c>
      <c r="AW400" s="15" t="s">
        <v>31</v>
      </c>
      <c r="AX400" s="15" t="s">
        <v>79</v>
      </c>
      <c r="AY400" s="266" t="s">
        <v>120</v>
      </c>
    </row>
    <row r="401" spans="1:65" s="2" customFormat="1" ht="21.75" customHeight="1">
      <c r="A401" s="34"/>
      <c r="B401" s="35"/>
      <c r="C401" s="209" t="s">
        <v>792</v>
      </c>
      <c r="D401" s="209" t="s">
        <v>123</v>
      </c>
      <c r="E401" s="210" t="s">
        <v>793</v>
      </c>
      <c r="F401" s="211" t="s">
        <v>794</v>
      </c>
      <c r="G401" s="212" t="s">
        <v>250</v>
      </c>
      <c r="H401" s="213">
        <v>343.70499999999998</v>
      </c>
      <c r="I401" s="214"/>
      <c r="J401" s="215">
        <f>ROUND(I401*H401,2)</f>
        <v>0</v>
      </c>
      <c r="K401" s="216"/>
      <c r="L401" s="39"/>
      <c r="M401" s="217" t="s">
        <v>1</v>
      </c>
      <c r="N401" s="218" t="s">
        <v>39</v>
      </c>
      <c r="O401" s="71"/>
      <c r="P401" s="219">
        <f>O401*H401</f>
        <v>0</v>
      </c>
      <c r="Q401" s="219">
        <v>0</v>
      </c>
      <c r="R401" s="219">
        <f>Q401*H401</f>
        <v>0</v>
      </c>
      <c r="S401" s="219">
        <v>0</v>
      </c>
      <c r="T401" s="220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21" t="s">
        <v>127</v>
      </c>
      <c r="AT401" s="221" t="s">
        <v>123</v>
      </c>
      <c r="AU401" s="221" t="s">
        <v>81</v>
      </c>
      <c r="AY401" s="17" t="s">
        <v>120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7" t="s">
        <v>79</v>
      </c>
      <c r="BK401" s="222">
        <f>ROUND(I401*H401,2)</f>
        <v>0</v>
      </c>
      <c r="BL401" s="17" t="s">
        <v>127</v>
      </c>
      <c r="BM401" s="221" t="s">
        <v>795</v>
      </c>
    </row>
    <row r="402" spans="1:65" s="14" customFormat="1" ht="11.25">
      <c r="B402" s="234"/>
      <c r="C402" s="235"/>
      <c r="D402" s="225" t="s">
        <v>129</v>
      </c>
      <c r="E402" s="236" t="s">
        <v>1</v>
      </c>
      <c r="F402" s="237" t="s">
        <v>764</v>
      </c>
      <c r="G402" s="235"/>
      <c r="H402" s="238">
        <v>343.70499999999998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AT402" s="244" t="s">
        <v>129</v>
      </c>
      <c r="AU402" s="244" t="s">
        <v>81</v>
      </c>
      <c r="AV402" s="14" t="s">
        <v>81</v>
      </c>
      <c r="AW402" s="14" t="s">
        <v>31</v>
      </c>
      <c r="AX402" s="14" t="s">
        <v>79</v>
      </c>
      <c r="AY402" s="244" t="s">
        <v>120</v>
      </c>
    </row>
    <row r="403" spans="1:65" s="2" customFormat="1" ht="21.75" customHeight="1">
      <c r="A403" s="34"/>
      <c r="B403" s="35"/>
      <c r="C403" s="209" t="s">
        <v>796</v>
      </c>
      <c r="D403" s="209" t="s">
        <v>123</v>
      </c>
      <c r="E403" s="210" t="s">
        <v>797</v>
      </c>
      <c r="F403" s="211" t="s">
        <v>798</v>
      </c>
      <c r="G403" s="212" t="s">
        <v>175</v>
      </c>
      <c r="H403" s="213">
        <v>181.4</v>
      </c>
      <c r="I403" s="214"/>
      <c r="J403" s="215">
        <f>ROUND(I403*H403,2)</f>
        <v>0</v>
      </c>
      <c r="K403" s="216"/>
      <c r="L403" s="39"/>
      <c r="M403" s="217" t="s">
        <v>1</v>
      </c>
      <c r="N403" s="218" t="s">
        <v>39</v>
      </c>
      <c r="O403" s="71"/>
      <c r="P403" s="219">
        <f>O403*H403</f>
        <v>0</v>
      </c>
      <c r="Q403" s="219">
        <v>1.5077999999999999E-3</v>
      </c>
      <c r="R403" s="219">
        <f>Q403*H403</f>
        <v>0.27351491999999999</v>
      </c>
      <c r="S403" s="219">
        <v>1E-3</v>
      </c>
      <c r="T403" s="220">
        <f>S403*H403</f>
        <v>0.18140000000000001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21" t="s">
        <v>127</v>
      </c>
      <c r="AT403" s="221" t="s">
        <v>123</v>
      </c>
      <c r="AU403" s="221" t="s">
        <v>81</v>
      </c>
      <c r="AY403" s="17" t="s">
        <v>120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7" t="s">
        <v>79</v>
      </c>
      <c r="BK403" s="222">
        <f>ROUND(I403*H403,2)</f>
        <v>0</v>
      </c>
      <c r="BL403" s="17" t="s">
        <v>127</v>
      </c>
      <c r="BM403" s="221" t="s">
        <v>799</v>
      </c>
    </row>
    <row r="404" spans="1:65" s="14" customFormat="1" ht="11.25">
      <c r="B404" s="234"/>
      <c r="C404" s="235"/>
      <c r="D404" s="225" t="s">
        <v>129</v>
      </c>
      <c r="E404" s="236" t="s">
        <v>1</v>
      </c>
      <c r="F404" s="237" t="s">
        <v>800</v>
      </c>
      <c r="G404" s="235"/>
      <c r="H404" s="238">
        <v>181.4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129</v>
      </c>
      <c r="AU404" s="244" t="s">
        <v>81</v>
      </c>
      <c r="AV404" s="14" t="s">
        <v>81</v>
      </c>
      <c r="AW404" s="14" t="s">
        <v>31</v>
      </c>
      <c r="AX404" s="14" t="s">
        <v>79</v>
      </c>
      <c r="AY404" s="244" t="s">
        <v>120</v>
      </c>
    </row>
    <row r="405" spans="1:65" s="12" customFormat="1" ht="22.9" customHeight="1">
      <c r="B405" s="193"/>
      <c r="C405" s="194"/>
      <c r="D405" s="195" t="s">
        <v>73</v>
      </c>
      <c r="E405" s="207" t="s">
        <v>801</v>
      </c>
      <c r="F405" s="207" t="s">
        <v>279</v>
      </c>
      <c r="G405" s="194"/>
      <c r="H405" s="194"/>
      <c r="I405" s="197"/>
      <c r="J405" s="208">
        <f>BK405</f>
        <v>0</v>
      </c>
      <c r="K405" s="194"/>
      <c r="L405" s="199"/>
      <c r="M405" s="200"/>
      <c r="N405" s="201"/>
      <c r="O405" s="201"/>
      <c r="P405" s="202">
        <f>P406</f>
        <v>0</v>
      </c>
      <c r="Q405" s="201"/>
      <c r="R405" s="202">
        <f>R406</f>
        <v>0</v>
      </c>
      <c r="S405" s="201"/>
      <c r="T405" s="203">
        <f>T406</f>
        <v>0</v>
      </c>
      <c r="AR405" s="204" t="s">
        <v>79</v>
      </c>
      <c r="AT405" s="205" t="s">
        <v>73</v>
      </c>
      <c r="AU405" s="205" t="s">
        <v>79</v>
      </c>
      <c r="AY405" s="204" t="s">
        <v>120</v>
      </c>
      <c r="BK405" s="206">
        <f>BK406</f>
        <v>0</v>
      </c>
    </row>
    <row r="406" spans="1:65" s="2" customFormat="1" ht="21.75" customHeight="1">
      <c r="A406" s="34"/>
      <c r="B406" s="35"/>
      <c r="C406" s="209" t="s">
        <v>802</v>
      </c>
      <c r="D406" s="209" t="s">
        <v>123</v>
      </c>
      <c r="E406" s="210" t="s">
        <v>803</v>
      </c>
      <c r="F406" s="211" t="s">
        <v>804</v>
      </c>
      <c r="G406" s="212" t="s">
        <v>144</v>
      </c>
      <c r="H406" s="213">
        <v>211.607</v>
      </c>
      <c r="I406" s="214"/>
      <c r="J406" s="215">
        <f>ROUND(I406*H406,2)</f>
        <v>0</v>
      </c>
      <c r="K406" s="216"/>
      <c r="L406" s="39"/>
      <c r="M406" s="217" t="s">
        <v>1</v>
      </c>
      <c r="N406" s="218" t="s">
        <v>39</v>
      </c>
      <c r="O406" s="71"/>
      <c r="P406" s="219">
        <f>O406*H406</f>
        <v>0</v>
      </c>
      <c r="Q406" s="219">
        <v>0</v>
      </c>
      <c r="R406" s="219">
        <f>Q406*H406</f>
        <v>0</v>
      </c>
      <c r="S406" s="219">
        <v>0</v>
      </c>
      <c r="T406" s="220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21" t="s">
        <v>127</v>
      </c>
      <c r="AT406" s="221" t="s">
        <v>123</v>
      </c>
      <c r="AU406" s="221" t="s">
        <v>81</v>
      </c>
      <c r="AY406" s="17" t="s">
        <v>120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7" t="s">
        <v>79</v>
      </c>
      <c r="BK406" s="222">
        <f>ROUND(I406*H406,2)</f>
        <v>0</v>
      </c>
      <c r="BL406" s="17" t="s">
        <v>127</v>
      </c>
      <c r="BM406" s="221" t="s">
        <v>805</v>
      </c>
    </row>
    <row r="407" spans="1:65" s="12" customFormat="1" ht="22.9" customHeight="1">
      <c r="B407" s="193"/>
      <c r="C407" s="194"/>
      <c r="D407" s="195" t="s">
        <v>73</v>
      </c>
      <c r="E407" s="207" t="s">
        <v>259</v>
      </c>
      <c r="F407" s="207" t="s">
        <v>260</v>
      </c>
      <c r="G407" s="194"/>
      <c r="H407" s="194"/>
      <c r="I407" s="197"/>
      <c r="J407" s="208">
        <f>BK407</f>
        <v>0</v>
      </c>
      <c r="K407" s="194"/>
      <c r="L407" s="199"/>
      <c r="M407" s="200"/>
      <c r="N407" s="201"/>
      <c r="O407" s="201"/>
      <c r="P407" s="202">
        <f>SUM(P408:P421)</f>
        <v>0</v>
      </c>
      <c r="Q407" s="201"/>
      <c r="R407" s="202">
        <f>SUM(R408:R421)</f>
        <v>0</v>
      </c>
      <c r="S407" s="201"/>
      <c r="T407" s="203">
        <f>SUM(T408:T421)</f>
        <v>0</v>
      </c>
      <c r="AR407" s="204" t="s">
        <v>79</v>
      </c>
      <c r="AT407" s="205" t="s">
        <v>73</v>
      </c>
      <c r="AU407" s="205" t="s">
        <v>79</v>
      </c>
      <c r="AY407" s="204" t="s">
        <v>120</v>
      </c>
      <c r="BK407" s="206">
        <f>SUM(BK408:BK421)</f>
        <v>0</v>
      </c>
    </row>
    <row r="408" spans="1:65" s="2" customFormat="1" ht="21.75" customHeight="1">
      <c r="A408" s="34"/>
      <c r="B408" s="35"/>
      <c r="C408" s="209" t="s">
        <v>806</v>
      </c>
      <c r="D408" s="209" t="s">
        <v>123</v>
      </c>
      <c r="E408" s="210" t="s">
        <v>807</v>
      </c>
      <c r="F408" s="211" t="s">
        <v>808</v>
      </c>
      <c r="G408" s="212" t="s">
        <v>144</v>
      </c>
      <c r="H408" s="213">
        <v>89.712999999999994</v>
      </c>
      <c r="I408" s="214"/>
      <c r="J408" s="215">
        <f>ROUND(I408*H408,2)</f>
        <v>0</v>
      </c>
      <c r="K408" s="216"/>
      <c r="L408" s="39"/>
      <c r="M408" s="217" t="s">
        <v>1</v>
      </c>
      <c r="N408" s="218" t="s">
        <v>39</v>
      </c>
      <c r="O408" s="71"/>
      <c r="P408" s="219">
        <f>O408*H408</f>
        <v>0</v>
      </c>
      <c r="Q408" s="219">
        <v>0</v>
      </c>
      <c r="R408" s="219">
        <f>Q408*H408</f>
        <v>0</v>
      </c>
      <c r="S408" s="219">
        <v>0</v>
      </c>
      <c r="T408" s="220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21" t="s">
        <v>127</v>
      </c>
      <c r="AT408" s="221" t="s">
        <v>123</v>
      </c>
      <c r="AU408" s="221" t="s">
        <v>81</v>
      </c>
      <c r="AY408" s="17" t="s">
        <v>120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7" t="s">
        <v>79</v>
      </c>
      <c r="BK408" s="222">
        <f>ROUND(I408*H408,2)</f>
        <v>0</v>
      </c>
      <c r="BL408" s="17" t="s">
        <v>127</v>
      </c>
      <c r="BM408" s="221" t="s">
        <v>809</v>
      </c>
    </row>
    <row r="409" spans="1:65" s="2" customFormat="1" ht="21.75" customHeight="1">
      <c r="A409" s="34"/>
      <c r="B409" s="35"/>
      <c r="C409" s="209" t="s">
        <v>810</v>
      </c>
      <c r="D409" s="209" t="s">
        <v>123</v>
      </c>
      <c r="E409" s="210" t="s">
        <v>811</v>
      </c>
      <c r="F409" s="211" t="s">
        <v>812</v>
      </c>
      <c r="G409" s="212" t="s">
        <v>144</v>
      </c>
      <c r="H409" s="213">
        <v>744.23699999999997</v>
      </c>
      <c r="I409" s="214"/>
      <c r="J409" s="215">
        <f>ROUND(I409*H409,2)</f>
        <v>0</v>
      </c>
      <c r="K409" s="216"/>
      <c r="L409" s="39"/>
      <c r="M409" s="217" t="s">
        <v>1</v>
      </c>
      <c r="N409" s="218" t="s">
        <v>39</v>
      </c>
      <c r="O409" s="71"/>
      <c r="P409" s="219">
        <f>O409*H409</f>
        <v>0</v>
      </c>
      <c r="Q409" s="219">
        <v>0</v>
      </c>
      <c r="R409" s="219">
        <f>Q409*H409</f>
        <v>0</v>
      </c>
      <c r="S409" s="219">
        <v>0</v>
      </c>
      <c r="T409" s="220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21" t="s">
        <v>127</v>
      </c>
      <c r="AT409" s="221" t="s">
        <v>123</v>
      </c>
      <c r="AU409" s="221" t="s">
        <v>81</v>
      </c>
      <c r="AY409" s="17" t="s">
        <v>120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7" t="s">
        <v>79</v>
      </c>
      <c r="BK409" s="222">
        <f>ROUND(I409*H409,2)</f>
        <v>0</v>
      </c>
      <c r="BL409" s="17" t="s">
        <v>127</v>
      </c>
      <c r="BM409" s="221" t="s">
        <v>813</v>
      </c>
    </row>
    <row r="410" spans="1:65" s="14" customFormat="1" ht="11.25">
      <c r="B410" s="234"/>
      <c r="C410" s="235"/>
      <c r="D410" s="225" t="s">
        <v>129</v>
      </c>
      <c r="E410" s="236" t="s">
        <v>1</v>
      </c>
      <c r="F410" s="237" t="s">
        <v>814</v>
      </c>
      <c r="G410" s="235"/>
      <c r="H410" s="238">
        <v>744.23699999999997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AT410" s="244" t="s">
        <v>129</v>
      </c>
      <c r="AU410" s="244" t="s">
        <v>81</v>
      </c>
      <c r="AV410" s="14" t="s">
        <v>81</v>
      </c>
      <c r="AW410" s="14" t="s">
        <v>31</v>
      </c>
      <c r="AX410" s="14" t="s">
        <v>79</v>
      </c>
      <c r="AY410" s="244" t="s">
        <v>120</v>
      </c>
    </row>
    <row r="411" spans="1:65" s="2" customFormat="1" ht="21.75" customHeight="1">
      <c r="A411" s="34"/>
      <c r="B411" s="35"/>
      <c r="C411" s="209" t="s">
        <v>815</v>
      </c>
      <c r="D411" s="209" t="s">
        <v>123</v>
      </c>
      <c r="E411" s="210" t="s">
        <v>816</v>
      </c>
      <c r="F411" s="211" t="s">
        <v>817</v>
      </c>
      <c r="G411" s="212" t="s">
        <v>144</v>
      </c>
      <c r="H411" s="213">
        <v>22.32</v>
      </c>
      <c r="I411" s="214"/>
      <c r="J411" s="215">
        <f>ROUND(I411*H411,2)</f>
        <v>0</v>
      </c>
      <c r="K411" s="216"/>
      <c r="L411" s="39"/>
      <c r="M411" s="217" t="s">
        <v>1</v>
      </c>
      <c r="N411" s="218" t="s">
        <v>39</v>
      </c>
      <c r="O411" s="71"/>
      <c r="P411" s="219">
        <f>O411*H411</f>
        <v>0</v>
      </c>
      <c r="Q411" s="219">
        <v>0</v>
      </c>
      <c r="R411" s="219">
        <f>Q411*H411</f>
        <v>0</v>
      </c>
      <c r="S411" s="219">
        <v>0</v>
      </c>
      <c r="T411" s="220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21" t="s">
        <v>127</v>
      </c>
      <c r="AT411" s="221" t="s">
        <v>123</v>
      </c>
      <c r="AU411" s="221" t="s">
        <v>81</v>
      </c>
      <c r="AY411" s="17" t="s">
        <v>120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7" t="s">
        <v>79</v>
      </c>
      <c r="BK411" s="222">
        <f>ROUND(I411*H411,2)</f>
        <v>0</v>
      </c>
      <c r="BL411" s="17" t="s">
        <v>127</v>
      </c>
      <c r="BM411" s="221" t="s">
        <v>818</v>
      </c>
    </row>
    <row r="412" spans="1:65" s="14" customFormat="1" ht="11.25">
      <c r="B412" s="234"/>
      <c r="C412" s="235"/>
      <c r="D412" s="225" t="s">
        <v>129</v>
      </c>
      <c r="E412" s="236" t="s">
        <v>1</v>
      </c>
      <c r="F412" s="237" t="s">
        <v>819</v>
      </c>
      <c r="G412" s="235"/>
      <c r="H412" s="238">
        <v>8.4770000000000003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AT412" s="244" t="s">
        <v>129</v>
      </c>
      <c r="AU412" s="244" t="s">
        <v>81</v>
      </c>
      <c r="AV412" s="14" t="s">
        <v>81</v>
      </c>
      <c r="AW412" s="14" t="s">
        <v>31</v>
      </c>
      <c r="AX412" s="14" t="s">
        <v>74</v>
      </c>
      <c r="AY412" s="244" t="s">
        <v>120</v>
      </c>
    </row>
    <row r="413" spans="1:65" s="14" customFormat="1" ht="11.25">
      <c r="B413" s="234"/>
      <c r="C413" s="235"/>
      <c r="D413" s="225" t="s">
        <v>129</v>
      </c>
      <c r="E413" s="236" t="s">
        <v>1</v>
      </c>
      <c r="F413" s="237" t="s">
        <v>820</v>
      </c>
      <c r="G413" s="235"/>
      <c r="H413" s="238">
        <v>10.199999999999999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AT413" s="244" t="s">
        <v>129</v>
      </c>
      <c r="AU413" s="244" t="s">
        <v>81</v>
      </c>
      <c r="AV413" s="14" t="s">
        <v>81</v>
      </c>
      <c r="AW413" s="14" t="s">
        <v>31</v>
      </c>
      <c r="AX413" s="14" t="s">
        <v>74</v>
      </c>
      <c r="AY413" s="244" t="s">
        <v>120</v>
      </c>
    </row>
    <row r="414" spans="1:65" s="14" customFormat="1" ht="11.25">
      <c r="B414" s="234"/>
      <c r="C414" s="235"/>
      <c r="D414" s="225" t="s">
        <v>129</v>
      </c>
      <c r="E414" s="236" t="s">
        <v>1</v>
      </c>
      <c r="F414" s="237" t="s">
        <v>821</v>
      </c>
      <c r="G414" s="235"/>
      <c r="H414" s="238">
        <v>3.6429999999999998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AT414" s="244" t="s">
        <v>129</v>
      </c>
      <c r="AU414" s="244" t="s">
        <v>81</v>
      </c>
      <c r="AV414" s="14" t="s">
        <v>81</v>
      </c>
      <c r="AW414" s="14" t="s">
        <v>31</v>
      </c>
      <c r="AX414" s="14" t="s">
        <v>74</v>
      </c>
      <c r="AY414" s="244" t="s">
        <v>120</v>
      </c>
    </row>
    <row r="415" spans="1:65" s="15" customFormat="1" ht="11.25">
      <c r="B415" s="256"/>
      <c r="C415" s="257"/>
      <c r="D415" s="225" t="s">
        <v>129</v>
      </c>
      <c r="E415" s="258" t="s">
        <v>1</v>
      </c>
      <c r="F415" s="259" t="s">
        <v>151</v>
      </c>
      <c r="G415" s="257"/>
      <c r="H415" s="260">
        <v>22.32</v>
      </c>
      <c r="I415" s="261"/>
      <c r="J415" s="257"/>
      <c r="K415" s="257"/>
      <c r="L415" s="262"/>
      <c r="M415" s="263"/>
      <c r="N415" s="264"/>
      <c r="O415" s="264"/>
      <c r="P415" s="264"/>
      <c r="Q415" s="264"/>
      <c r="R415" s="264"/>
      <c r="S415" s="264"/>
      <c r="T415" s="265"/>
      <c r="AT415" s="266" t="s">
        <v>129</v>
      </c>
      <c r="AU415" s="266" t="s">
        <v>81</v>
      </c>
      <c r="AV415" s="15" t="s">
        <v>127</v>
      </c>
      <c r="AW415" s="15" t="s">
        <v>31</v>
      </c>
      <c r="AX415" s="15" t="s">
        <v>79</v>
      </c>
      <c r="AY415" s="266" t="s">
        <v>120</v>
      </c>
    </row>
    <row r="416" spans="1:65" s="2" customFormat="1" ht="21.75" customHeight="1">
      <c r="A416" s="34"/>
      <c r="B416" s="35"/>
      <c r="C416" s="209" t="s">
        <v>822</v>
      </c>
      <c r="D416" s="209" t="s">
        <v>123</v>
      </c>
      <c r="E416" s="210" t="s">
        <v>823</v>
      </c>
      <c r="F416" s="211" t="s">
        <v>824</v>
      </c>
      <c r="G416" s="212" t="s">
        <v>144</v>
      </c>
      <c r="H416" s="213">
        <v>8.6080000000000005</v>
      </c>
      <c r="I416" s="214"/>
      <c r="J416" s="215">
        <f>ROUND(I416*H416,2)</f>
        <v>0</v>
      </c>
      <c r="K416" s="216"/>
      <c r="L416" s="39"/>
      <c r="M416" s="217" t="s">
        <v>1</v>
      </c>
      <c r="N416" s="218" t="s">
        <v>39</v>
      </c>
      <c r="O416" s="71"/>
      <c r="P416" s="219">
        <f>O416*H416</f>
        <v>0</v>
      </c>
      <c r="Q416" s="219">
        <v>0</v>
      </c>
      <c r="R416" s="219">
        <f>Q416*H416</f>
        <v>0</v>
      </c>
      <c r="S416" s="219">
        <v>0</v>
      </c>
      <c r="T416" s="220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21" t="s">
        <v>127</v>
      </c>
      <c r="AT416" s="221" t="s">
        <v>123</v>
      </c>
      <c r="AU416" s="221" t="s">
        <v>81</v>
      </c>
      <c r="AY416" s="17" t="s">
        <v>120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7" t="s">
        <v>79</v>
      </c>
      <c r="BK416" s="222">
        <f>ROUND(I416*H416,2)</f>
        <v>0</v>
      </c>
      <c r="BL416" s="17" t="s">
        <v>127</v>
      </c>
      <c r="BM416" s="221" t="s">
        <v>825</v>
      </c>
    </row>
    <row r="417" spans="1:65" s="14" customFormat="1" ht="11.25">
      <c r="B417" s="234"/>
      <c r="C417" s="235"/>
      <c r="D417" s="225" t="s">
        <v>129</v>
      </c>
      <c r="E417" s="236" t="s">
        <v>1</v>
      </c>
      <c r="F417" s="237" t="s">
        <v>826</v>
      </c>
      <c r="G417" s="235"/>
      <c r="H417" s="238">
        <v>1.024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AT417" s="244" t="s">
        <v>129</v>
      </c>
      <c r="AU417" s="244" t="s">
        <v>81</v>
      </c>
      <c r="AV417" s="14" t="s">
        <v>81</v>
      </c>
      <c r="AW417" s="14" t="s">
        <v>31</v>
      </c>
      <c r="AX417" s="14" t="s">
        <v>74</v>
      </c>
      <c r="AY417" s="244" t="s">
        <v>120</v>
      </c>
    </row>
    <row r="418" spans="1:65" s="14" customFormat="1" ht="11.25">
      <c r="B418" s="234"/>
      <c r="C418" s="235"/>
      <c r="D418" s="225" t="s">
        <v>129</v>
      </c>
      <c r="E418" s="236" t="s">
        <v>1</v>
      </c>
      <c r="F418" s="237" t="s">
        <v>827</v>
      </c>
      <c r="G418" s="235"/>
      <c r="H418" s="238">
        <v>7.5839999999999996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AT418" s="244" t="s">
        <v>129</v>
      </c>
      <c r="AU418" s="244" t="s">
        <v>81</v>
      </c>
      <c r="AV418" s="14" t="s">
        <v>81</v>
      </c>
      <c r="AW418" s="14" t="s">
        <v>31</v>
      </c>
      <c r="AX418" s="14" t="s">
        <v>74</v>
      </c>
      <c r="AY418" s="244" t="s">
        <v>120</v>
      </c>
    </row>
    <row r="419" spans="1:65" s="15" customFormat="1" ht="11.25">
      <c r="B419" s="256"/>
      <c r="C419" s="257"/>
      <c r="D419" s="225" t="s">
        <v>129</v>
      </c>
      <c r="E419" s="258" t="s">
        <v>1</v>
      </c>
      <c r="F419" s="259" t="s">
        <v>151</v>
      </c>
      <c r="G419" s="257"/>
      <c r="H419" s="260">
        <v>8.6080000000000005</v>
      </c>
      <c r="I419" s="261"/>
      <c r="J419" s="257"/>
      <c r="K419" s="257"/>
      <c r="L419" s="262"/>
      <c r="M419" s="263"/>
      <c r="N419" s="264"/>
      <c r="O419" s="264"/>
      <c r="P419" s="264"/>
      <c r="Q419" s="264"/>
      <c r="R419" s="264"/>
      <c r="S419" s="264"/>
      <c r="T419" s="265"/>
      <c r="AT419" s="266" t="s">
        <v>129</v>
      </c>
      <c r="AU419" s="266" t="s">
        <v>81</v>
      </c>
      <c r="AV419" s="15" t="s">
        <v>127</v>
      </c>
      <c r="AW419" s="15" t="s">
        <v>31</v>
      </c>
      <c r="AX419" s="15" t="s">
        <v>79</v>
      </c>
      <c r="AY419" s="266" t="s">
        <v>120</v>
      </c>
    </row>
    <row r="420" spans="1:65" s="2" customFormat="1" ht="21.75" customHeight="1">
      <c r="A420" s="34"/>
      <c r="B420" s="35"/>
      <c r="C420" s="209" t="s">
        <v>801</v>
      </c>
      <c r="D420" s="209" t="s">
        <v>123</v>
      </c>
      <c r="E420" s="210" t="s">
        <v>828</v>
      </c>
      <c r="F420" s="211" t="s">
        <v>829</v>
      </c>
      <c r="G420" s="212" t="s">
        <v>144</v>
      </c>
      <c r="H420" s="213">
        <v>17.324999999999999</v>
      </c>
      <c r="I420" s="214"/>
      <c r="J420" s="215">
        <f>ROUND(I420*H420,2)</f>
        <v>0</v>
      </c>
      <c r="K420" s="216"/>
      <c r="L420" s="39"/>
      <c r="M420" s="217" t="s">
        <v>1</v>
      </c>
      <c r="N420" s="218" t="s">
        <v>39</v>
      </c>
      <c r="O420" s="71"/>
      <c r="P420" s="219">
        <f>O420*H420</f>
        <v>0</v>
      </c>
      <c r="Q420" s="219">
        <v>0</v>
      </c>
      <c r="R420" s="219">
        <f>Q420*H420</f>
        <v>0</v>
      </c>
      <c r="S420" s="219">
        <v>0</v>
      </c>
      <c r="T420" s="220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21" t="s">
        <v>127</v>
      </c>
      <c r="AT420" s="221" t="s">
        <v>123</v>
      </c>
      <c r="AU420" s="221" t="s">
        <v>81</v>
      </c>
      <c r="AY420" s="17" t="s">
        <v>120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7" t="s">
        <v>79</v>
      </c>
      <c r="BK420" s="222">
        <f>ROUND(I420*H420,2)</f>
        <v>0</v>
      </c>
      <c r="BL420" s="17" t="s">
        <v>127</v>
      </c>
      <c r="BM420" s="221" t="s">
        <v>830</v>
      </c>
    </row>
    <row r="421" spans="1:65" s="14" customFormat="1" ht="11.25">
      <c r="B421" s="234"/>
      <c r="C421" s="235"/>
      <c r="D421" s="225" t="s">
        <v>129</v>
      </c>
      <c r="E421" s="236" t="s">
        <v>1</v>
      </c>
      <c r="F421" s="237" t="s">
        <v>831</v>
      </c>
      <c r="G421" s="235"/>
      <c r="H421" s="238">
        <v>17.324999999999999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AT421" s="244" t="s">
        <v>129</v>
      </c>
      <c r="AU421" s="244" t="s">
        <v>81</v>
      </c>
      <c r="AV421" s="14" t="s">
        <v>81</v>
      </c>
      <c r="AW421" s="14" t="s">
        <v>31</v>
      </c>
      <c r="AX421" s="14" t="s">
        <v>79</v>
      </c>
      <c r="AY421" s="244" t="s">
        <v>120</v>
      </c>
    </row>
    <row r="422" spans="1:65" s="12" customFormat="1" ht="25.9" customHeight="1">
      <c r="B422" s="193"/>
      <c r="C422" s="194"/>
      <c r="D422" s="195" t="s">
        <v>73</v>
      </c>
      <c r="E422" s="196" t="s">
        <v>832</v>
      </c>
      <c r="F422" s="196" t="s">
        <v>833</v>
      </c>
      <c r="G422" s="194"/>
      <c r="H422" s="194"/>
      <c r="I422" s="197"/>
      <c r="J422" s="198">
        <f>BK422</f>
        <v>0</v>
      </c>
      <c r="K422" s="194"/>
      <c r="L422" s="199"/>
      <c r="M422" s="200"/>
      <c r="N422" s="201"/>
      <c r="O422" s="201"/>
      <c r="P422" s="202">
        <f>P423+P454</f>
        <v>0</v>
      </c>
      <c r="Q422" s="201"/>
      <c r="R422" s="202">
        <f>R423+R454</f>
        <v>1.456879679</v>
      </c>
      <c r="S422" s="201"/>
      <c r="T422" s="203">
        <f>T423+T454</f>
        <v>0.70000000000000007</v>
      </c>
      <c r="AR422" s="204" t="s">
        <v>81</v>
      </c>
      <c r="AT422" s="205" t="s">
        <v>73</v>
      </c>
      <c r="AU422" s="205" t="s">
        <v>74</v>
      </c>
      <c r="AY422" s="204" t="s">
        <v>120</v>
      </c>
      <c r="BK422" s="206">
        <f>BK423+BK454</f>
        <v>0</v>
      </c>
    </row>
    <row r="423" spans="1:65" s="12" customFormat="1" ht="22.9" customHeight="1">
      <c r="B423" s="193"/>
      <c r="C423" s="194"/>
      <c r="D423" s="195" t="s">
        <v>73</v>
      </c>
      <c r="E423" s="207" t="s">
        <v>834</v>
      </c>
      <c r="F423" s="207" t="s">
        <v>835</v>
      </c>
      <c r="G423" s="194"/>
      <c r="H423" s="194"/>
      <c r="I423" s="197"/>
      <c r="J423" s="208">
        <f>BK423</f>
        <v>0</v>
      </c>
      <c r="K423" s="194"/>
      <c r="L423" s="199"/>
      <c r="M423" s="200"/>
      <c r="N423" s="201"/>
      <c r="O423" s="201"/>
      <c r="P423" s="202">
        <f>SUM(P424:P453)</f>
        <v>0</v>
      </c>
      <c r="Q423" s="201"/>
      <c r="R423" s="202">
        <f>SUM(R424:R453)</f>
        <v>1.456879679</v>
      </c>
      <c r="S423" s="201"/>
      <c r="T423" s="203">
        <f>SUM(T424:T453)</f>
        <v>0</v>
      </c>
      <c r="AR423" s="204" t="s">
        <v>81</v>
      </c>
      <c r="AT423" s="205" t="s">
        <v>73</v>
      </c>
      <c r="AU423" s="205" t="s">
        <v>79</v>
      </c>
      <c r="AY423" s="204" t="s">
        <v>120</v>
      </c>
      <c r="BK423" s="206">
        <f>SUM(BK424:BK453)</f>
        <v>0</v>
      </c>
    </row>
    <row r="424" spans="1:65" s="2" customFormat="1" ht="21.75" customHeight="1">
      <c r="A424" s="34"/>
      <c r="B424" s="35"/>
      <c r="C424" s="209" t="s">
        <v>836</v>
      </c>
      <c r="D424" s="209" t="s">
        <v>123</v>
      </c>
      <c r="E424" s="210" t="s">
        <v>837</v>
      </c>
      <c r="F424" s="211" t="s">
        <v>838</v>
      </c>
      <c r="G424" s="212" t="s">
        <v>250</v>
      </c>
      <c r="H424" s="213">
        <v>90.27</v>
      </c>
      <c r="I424" s="214"/>
      <c r="J424" s="215">
        <f>ROUND(I424*H424,2)</f>
        <v>0</v>
      </c>
      <c r="K424" s="216"/>
      <c r="L424" s="39"/>
      <c r="M424" s="217" t="s">
        <v>1</v>
      </c>
      <c r="N424" s="218" t="s">
        <v>39</v>
      </c>
      <c r="O424" s="71"/>
      <c r="P424" s="219">
        <f>O424*H424</f>
        <v>0</v>
      </c>
      <c r="Q424" s="219">
        <v>0</v>
      </c>
      <c r="R424" s="219">
        <f>Q424*H424</f>
        <v>0</v>
      </c>
      <c r="S424" s="219">
        <v>0</v>
      </c>
      <c r="T424" s="220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21" t="s">
        <v>226</v>
      </c>
      <c r="AT424" s="221" t="s">
        <v>123</v>
      </c>
      <c r="AU424" s="221" t="s">
        <v>81</v>
      </c>
      <c r="AY424" s="17" t="s">
        <v>120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7" t="s">
        <v>79</v>
      </c>
      <c r="BK424" s="222">
        <f>ROUND(I424*H424,2)</f>
        <v>0</v>
      </c>
      <c r="BL424" s="17" t="s">
        <v>226</v>
      </c>
      <c r="BM424" s="221" t="s">
        <v>839</v>
      </c>
    </row>
    <row r="425" spans="1:65" s="14" customFormat="1" ht="11.25">
      <c r="B425" s="234"/>
      <c r="C425" s="235"/>
      <c r="D425" s="225" t="s">
        <v>129</v>
      </c>
      <c r="E425" s="236" t="s">
        <v>1</v>
      </c>
      <c r="F425" s="237" t="s">
        <v>840</v>
      </c>
      <c r="G425" s="235"/>
      <c r="H425" s="238">
        <v>90.27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AT425" s="244" t="s">
        <v>129</v>
      </c>
      <c r="AU425" s="244" t="s">
        <v>81</v>
      </c>
      <c r="AV425" s="14" t="s">
        <v>81</v>
      </c>
      <c r="AW425" s="14" t="s">
        <v>31</v>
      </c>
      <c r="AX425" s="14" t="s">
        <v>79</v>
      </c>
      <c r="AY425" s="244" t="s">
        <v>120</v>
      </c>
    </row>
    <row r="426" spans="1:65" s="2" customFormat="1" ht="21.75" customHeight="1">
      <c r="A426" s="34"/>
      <c r="B426" s="35"/>
      <c r="C426" s="209" t="s">
        <v>841</v>
      </c>
      <c r="D426" s="209" t="s">
        <v>123</v>
      </c>
      <c r="E426" s="210" t="s">
        <v>842</v>
      </c>
      <c r="F426" s="211" t="s">
        <v>843</v>
      </c>
      <c r="G426" s="212" t="s">
        <v>250</v>
      </c>
      <c r="H426" s="213">
        <v>44.991999999999997</v>
      </c>
      <c r="I426" s="214"/>
      <c r="J426" s="215">
        <f>ROUND(I426*H426,2)</f>
        <v>0</v>
      </c>
      <c r="K426" s="216"/>
      <c r="L426" s="39"/>
      <c r="M426" s="217" t="s">
        <v>1</v>
      </c>
      <c r="N426" s="218" t="s">
        <v>39</v>
      </c>
      <c r="O426" s="71"/>
      <c r="P426" s="219">
        <f>O426*H426</f>
        <v>0</v>
      </c>
      <c r="Q426" s="219">
        <v>0</v>
      </c>
      <c r="R426" s="219">
        <f>Q426*H426</f>
        <v>0</v>
      </c>
      <c r="S426" s="219">
        <v>0</v>
      </c>
      <c r="T426" s="220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21" t="s">
        <v>226</v>
      </c>
      <c r="AT426" s="221" t="s">
        <v>123</v>
      </c>
      <c r="AU426" s="221" t="s">
        <v>81</v>
      </c>
      <c r="AY426" s="17" t="s">
        <v>120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7" t="s">
        <v>79</v>
      </c>
      <c r="BK426" s="222">
        <f>ROUND(I426*H426,2)</f>
        <v>0</v>
      </c>
      <c r="BL426" s="17" t="s">
        <v>226</v>
      </c>
      <c r="BM426" s="221" t="s">
        <v>844</v>
      </c>
    </row>
    <row r="427" spans="1:65" s="13" customFormat="1" ht="11.25">
      <c r="B427" s="223"/>
      <c r="C427" s="224"/>
      <c r="D427" s="225" t="s">
        <v>129</v>
      </c>
      <c r="E427" s="226" t="s">
        <v>1</v>
      </c>
      <c r="F427" s="227" t="s">
        <v>845</v>
      </c>
      <c r="G427" s="224"/>
      <c r="H427" s="226" t="s">
        <v>1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AT427" s="233" t="s">
        <v>129</v>
      </c>
      <c r="AU427" s="233" t="s">
        <v>81</v>
      </c>
      <c r="AV427" s="13" t="s">
        <v>79</v>
      </c>
      <c r="AW427" s="13" t="s">
        <v>31</v>
      </c>
      <c r="AX427" s="13" t="s">
        <v>74</v>
      </c>
      <c r="AY427" s="233" t="s">
        <v>120</v>
      </c>
    </row>
    <row r="428" spans="1:65" s="14" customFormat="1" ht="11.25">
      <c r="B428" s="234"/>
      <c r="C428" s="235"/>
      <c r="D428" s="225" t="s">
        <v>129</v>
      </c>
      <c r="E428" s="236" t="s">
        <v>1</v>
      </c>
      <c r="F428" s="237" t="s">
        <v>846</v>
      </c>
      <c r="G428" s="235"/>
      <c r="H428" s="238">
        <v>44.991999999999997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AT428" s="244" t="s">
        <v>129</v>
      </c>
      <c r="AU428" s="244" t="s">
        <v>81</v>
      </c>
      <c r="AV428" s="14" t="s">
        <v>81</v>
      </c>
      <c r="AW428" s="14" t="s">
        <v>31</v>
      </c>
      <c r="AX428" s="14" t="s">
        <v>79</v>
      </c>
      <c r="AY428" s="244" t="s">
        <v>120</v>
      </c>
    </row>
    <row r="429" spans="1:65" s="2" customFormat="1" ht="16.5" customHeight="1">
      <c r="A429" s="34"/>
      <c r="B429" s="35"/>
      <c r="C429" s="245" t="s">
        <v>847</v>
      </c>
      <c r="D429" s="245" t="s">
        <v>141</v>
      </c>
      <c r="E429" s="246" t="s">
        <v>848</v>
      </c>
      <c r="F429" s="247" t="s">
        <v>849</v>
      </c>
      <c r="G429" s="248" t="s">
        <v>144</v>
      </c>
      <c r="H429" s="249">
        <v>4.2999999999999997E-2</v>
      </c>
      <c r="I429" s="250"/>
      <c r="J429" s="251">
        <f>ROUND(I429*H429,2)</f>
        <v>0</v>
      </c>
      <c r="K429" s="252"/>
      <c r="L429" s="253"/>
      <c r="M429" s="254" t="s">
        <v>1</v>
      </c>
      <c r="N429" s="255" t="s">
        <v>39</v>
      </c>
      <c r="O429" s="71"/>
      <c r="P429" s="219">
        <f>O429*H429</f>
        <v>0</v>
      </c>
      <c r="Q429" s="219">
        <v>1</v>
      </c>
      <c r="R429" s="219">
        <f>Q429*H429</f>
        <v>4.2999999999999997E-2</v>
      </c>
      <c r="S429" s="219">
        <v>0</v>
      </c>
      <c r="T429" s="220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21" t="s">
        <v>457</v>
      </c>
      <c r="AT429" s="221" t="s">
        <v>141</v>
      </c>
      <c r="AU429" s="221" t="s">
        <v>81</v>
      </c>
      <c r="AY429" s="17" t="s">
        <v>120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7" t="s">
        <v>79</v>
      </c>
      <c r="BK429" s="222">
        <f>ROUND(I429*H429,2)</f>
        <v>0</v>
      </c>
      <c r="BL429" s="17" t="s">
        <v>226</v>
      </c>
      <c r="BM429" s="221" t="s">
        <v>850</v>
      </c>
    </row>
    <row r="430" spans="1:65" s="14" customFormat="1" ht="11.25">
      <c r="B430" s="234"/>
      <c r="C430" s="235"/>
      <c r="D430" s="225" t="s">
        <v>129</v>
      </c>
      <c r="E430" s="236" t="s">
        <v>1</v>
      </c>
      <c r="F430" s="237" t="s">
        <v>851</v>
      </c>
      <c r="G430" s="235"/>
      <c r="H430" s="238">
        <v>2.7E-2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AT430" s="244" t="s">
        <v>129</v>
      </c>
      <c r="AU430" s="244" t="s">
        <v>81</v>
      </c>
      <c r="AV430" s="14" t="s">
        <v>81</v>
      </c>
      <c r="AW430" s="14" t="s">
        <v>31</v>
      </c>
      <c r="AX430" s="14" t="s">
        <v>74</v>
      </c>
      <c r="AY430" s="244" t="s">
        <v>120</v>
      </c>
    </row>
    <row r="431" spans="1:65" s="14" customFormat="1" ht="11.25">
      <c r="B431" s="234"/>
      <c r="C431" s="235"/>
      <c r="D431" s="225" t="s">
        <v>129</v>
      </c>
      <c r="E431" s="236" t="s">
        <v>1</v>
      </c>
      <c r="F431" s="237" t="s">
        <v>852</v>
      </c>
      <c r="G431" s="235"/>
      <c r="H431" s="238">
        <v>1.6E-2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AT431" s="244" t="s">
        <v>129</v>
      </c>
      <c r="AU431" s="244" t="s">
        <v>81</v>
      </c>
      <c r="AV431" s="14" t="s">
        <v>81</v>
      </c>
      <c r="AW431" s="14" t="s">
        <v>31</v>
      </c>
      <c r="AX431" s="14" t="s">
        <v>74</v>
      </c>
      <c r="AY431" s="244" t="s">
        <v>120</v>
      </c>
    </row>
    <row r="432" spans="1:65" s="15" customFormat="1" ht="11.25">
      <c r="B432" s="256"/>
      <c r="C432" s="257"/>
      <c r="D432" s="225" t="s">
        <v>129</v>
      </c>
      <c r="E432" s="258" t="s">
        <v>1</v>
      </c>
      <c r="F432" s="259" t="s">
        <v>151</v>
      </c>
      <c r="G432" s="257"/>
      <c r="H432" s="260">
        <v>4.2999999999999997E-2</v>
      </c>
      <c r="I432" s="261"/>
      <c r="J432" s="257"/>
      <c r="K432" s="257"/>
      <c r="L432" s="262"/>
      <c r="M432" s="263"/>
      <c r="N432" s="264"/>
      <c r="O432" s="264"/>
      <c r="P432" s="264"/>
      <c r="Q432" s="264"/>
      <c r="R432" s="264"/>
      <c r="S432" s="264"/>
      <c r="T432" s="265"/>
      <c r="AT432" s="266" t="s">
        <v>129</v>
      </c>
      <c r="AU432" s="266" t="s">
        <v>81</v>
      </c>
      <c r="AV432" s="15" t="s">
        <v>127</v>
      </c>
      <c r="AW432" s="15" t="s">
        <v>31</v>
      </c>
      <c r="AX432" s="15" t="s">
        <v>79</v>
      </c>
      <c r="AY432" s="266" t="s">
        <v>120</v>
      </c>
    </row>
    <row r="433" spans="1:65" s="2" customFormat="1" ht="21.75" customHeight="1">
      <c r="A433" s="34"/>
      <c r="B433" s="35"/>
      <c r="C433" s="209" t="s">
        <v>853</v>
      </c>
      <c r="D433" s="209" t="s">
        <v>123</v>
      </c>
      <c r="E433" s="210" t="s">
        <v>854</v>
      </c>
      <c r="F433" s="211" t="s">
        <v>855</v>
      </c>
      <c r="G433" s="212" t="s">
        <v>250</v>
      </c>
      <c r="H433" s="213">
        <v>89.983999999999995</v>
      </c>
      <c r="I433" s="214"/>
      <c r="J433" s="215">
        <f>ROUND(I433*H433,2)</f>
        <v>0</v>
      </c>
      <c r="K433" s="216"/>
      <c r="L433" s="39"/>
      <c r="M433" s="217" t="s">
        <v>1</v>
      </c>
      <c r="N433" s="218" t="s">
        <v>39</v>
      </c>
      <c r="O433" s="71"/>
      <c r="P433" s="219">
        <f>O433*H433</f>
        <v>0</v>
      </c>
      <c r="Q433" s="219">
        <v>3.4499999999999998E-5</v>
      </c>
      <c r="R433" s="219">
        <f>Q433*H433</f>
        <v>3.1044479999999997E-3</v>
      </c>
      <c r="S433" s="219">
        <v>0</v>
      </c>
      <c r="T433" s="220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21" t="s">
        <v>226</v>
      </c>
      <c r="AT433" s="221" t="s">
        <v>123</v>
      </c>
      <c r="AU433" s="221" t="s">
        <v>81</v>
      </c>
      <c r="AY433" s="17" t="s">
        <v>120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7" t="s">
        <v>79</v>
      </c>
      <c r="BK433" s="222">
        <f>ROUND(I433*H433,2)</f>
        <v>0</v>
      </c>
      <c r="BL433" s="17" t="s">
        <v>226</v>
      </c>
      <c r="BM433" s="221" t="s">
        <v>856</v>
      </c>
    </row>
    <row r="434" spans="1:65" s="13" customFormat="1" ht="11.25">
      <c r="B434" s="223"/>
      <c r="C434" s="224"/>
      <c r="D434" s="225" t="s">
        <v>129</v>
      </c>
      <c r="E434" s="226" t="s">
        <v>1</v>
      </c>
      <c r="F434" s="227" t="s">
        <v>857</v>
      </c>
      <c r="G434" s="224"/>
      <c r="H434" s="226" t="s">
        <v>1</v>
      </c>
      <c r="I434" s="228"/>
      <c r="J434" s="224"/>
      <c r="K434" s="224"/>
      <c r="L434" s="229"/>
      <c r="M434" s="230"/>
      <c r="N434" s="231"/>
      <c r="O434" s="231"/>
      <c r="P434" s="231"/>
      <c r="Q434" s="231"/>
      <c r="R434" s="231"/>
      <c r="S434" s="231"/>
      <c r="T434" s="232"/>
      <c r="AT434" s="233" t="s">
        <v>129</v>
      </c>
      <c r="AU434" s="233" t="s">
        <v>81</v>
      </c>
      <c r="AV434" s="13" t="s">
        <v>79</v>
      </c>
      <c r="AW434" s="13" t="s">
        <v>31</v>
      </c>
      <c r="AX434" s="13" t="s">
        <v>74</v>
      </c>
      <c r="AY434" s="233" t="s">
        <v>120</v>
      </c>
    </row>
    <row r="435" spans="1:65" s="14" customFormat="1" ht="11.25">
      <c r="B435" s="234"/>
      <c r="C435" s="235"/>
      <c r="D435" s="225" t="s">
        <v>129</v>
      </c>
      <c r="E435" s="236" t="s">
        <v>1</v>
      </c>
      <c r="F435" s="237" t="s">
        <v>858</v>
      </c>
      <c r="G435" s="235"/>
      <c r="H435" s="238">
        <v>89.983999999999995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AT435" s="244" t="s">
        <v>129</v>
      </c>
      <c r="AU435" s="244" t="s">
        <v>81</v>
      </c>
      <c r="AV435" s="14" t="s">
        <v>81</v>
      </c>
      <c r="AW435" s="14" t="s">
        <v>31</v>
      </c>
      <c r="AX435" s="14" t="s">
        <v>79</v>
      </c>
      <c r="AY435" s="244" t="s">
        <v>120</v>
      </c>
    </row>
    <row r="436" spans="1:65" s="2" customFormat="1" ht="16.5" customHeight="1">
      <c r="A436" s="34"/>
      <c r="B436" s="35"/>
      <c r="C436" s="245" t="s">
        <v>859</v>
      </c>
      <c r="D436" s="245" t="s">
        <v>141</v>
      </c>
      <c r="E436" s="246" t="s">
        <v>860</v>
      </c>
      <c r="F436" s="247" t="s">
        <v>861</v>
      </c>
      <c r="G436" s="248" t="s">
        <v>144</v>
      </c>
      <c r="H436" s="249">
        <v>0.153</v>
      </c>
      <c r="I436" s="250"/>
      <c r="J436" s="251">
        <f>ROUND(I436*H436,2)</f>
        <v>0</v>
      </c>
      <c r="K436" s="252"/>
      <c r="L436" s="253"/>
      <c r="M436" s="254" t="s">
        <v>1</v>
      </c>
      <c r="N436" s="255" t="s">
        <v>39</v>
      </c>
      <c r="O436" s="71"/>
      <c r="P436" s="219">
        <f>O436*H436</f>
        <v>0</v>
      </c>
      <c r="Q436" s="219">
        <v>1</v>
      </c>
      <c r="R436" s="219">
        <f>Q436*H436</f>
        <v>0.153</v>
      </c>
      <c r="S436" s="219">
        <v>0</v>
      </c>
      <c r="T436" s="220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21" t="s">
        <v>457</v>
      </c>
      <c r="AT436" s="221" t="s">
        <v>141</v>
      </c>
      <c r="AU436" s="221" t="s">
        <v>81</v>
      </c>
      <c r="AY436" s="17" t="s">
        <v>120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7" t="s">
        <v>79</v>
      </c>
      <c r="BK436" s="222">
        <f>ROUND(I436*H436,2)</f>
        <v>0</v>
      </c>
      <c r="BL436" s="17" t="s">
        <v>226</v>
      </c>
      <c r="BM436" s="221" t="s">
        <v>862</v>
      </c>
    </row>
    <row r="437" spans="1:65" s="14" customFormat="1" ht="11.25">
      <c r="B437" s="234"/>
      <c r="C437" s="235"/>
      <c r="D437" s="225" t="s">
        <v>129</v>
      </c>
      <c r="E437" s="236" t="s">
        <v>1</v>
      </c>
      <c r="F437" s="237" t="s">
        <v>863</v>
      </c>
      <c r="G437" s="235"/>
      <c r="H437" s="238">
        <v>89.983999999999995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129</v>
      </c>
      <c r="AU437" s="244" t="s">
        <v>81</v>
      </c>
      <c r="AV437" s="14" t="s">
        <v>81</v>
      </c>
      <c r="AW437" s="14" t="s">
        <v>31</v>
      </c>
      <c r="AX437" s="14" t="s">
        <v>74</v>
      </c>
      <c r="AY437" s="244" t="s">
        <v>120</v>
      </c>
    </row>
    <row r="438" spans="1:65" s="14" customFormat="1" ht="11.25">
      <c r="B438" s="234"/>
      <c r="C438" s="235"/>
      <c r="D438" s="225" t="s">
        <v>129</v>
      </c>
      <c r="E438" s="236" t="s">
        <v>1</v>
      </c>
      <c r="F438" s="237" t="s">
        <v>864</v>
      </c>
      <c r="G438" s="235"/>
      <c r="H438" s="238">
        <v>0.153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AT438" s="244" t="s">
        <v>129</v>
      </c>
      <c r="AU438" s="244" t="s">
        <v>81</v>
      </c>
      <c r="AV438" s="14" t="s">
        <v>81</v>
      </c>
      <c r="AW438" s="14" t="s">
        <v>31</v>
      </c>
      <c r="AX438" s="14" t="s">
        <v>79</v>
      </c>
      <c r="AY438" s="244" t="s">
        <v>120</v>
      </c>
    </row>
    <row r="439" spans="1:65" s="2" customFormat="1" ht="21.75" customHeight="1">
      <c r="A439" s="34"/>
      <c r="B439" s="35"/>
      <c r="C439" s="209" t="s">
        <v>865</v>
      </c>
      <c r="D439" s="209" t="s">
        <v>123</v>
      </c>
      <c r="E439" s="210" t="s">
        <v>866</v>
      </c>
      <c r="F439" s="211" t="s">
        <v>867</v>
      </c>
      <c r="G439" s="212" t="s">
        <v>250</v>
      </c>
      <c r="H439" s="213">
        <v>44.8</v>
      </c>
      <c r="I439" s="214"/>
      <c r="J439" s="215">
        <f>ROUND(I439*H439,2)</f>
        <v>0</v>
      </c>
      <c r="K439" s="216"/>
      <c r="L439" s="39"/>
      <c r="M439" s="217" t="s">
        <v>1</v>
      </c>
      <c r="N439" s="218" t="s">
        <v>39</v>
      </c>
      <c r="O439" s="71"/>
      <c r="P439" s="219">
        <f>O439*H439</f>
        <v>0</v>
      </c>
      <c r="Q439" s="219">
        <v>3.9825E-4</v>
      </c>
      <c r="R439" s="219">
        <f>Q439*H439</f>
        <v>1.7841599999999999E-2</v>
      </c>
      <c r="S439" s="219">
        <v>0</v>
      </c>
      <c r="T439" s="220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21" t="s">
        <v>226</v>
      </c>
      <c r="AT439" s="221" t="s">
        <v>123</v>
      </c>
      <c r="AU439" s="221" t="s">
        <v>81</v>
      </c>
      <c r="AY439" s="17" t="s">
        <v>120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7" t="s">
        <v>79</v>
      </c>
      <c r="BK439" s="222">
        <f>ROUND(I439*H439,2)</f>
        <v>0</v>
      </c>
      <c r="BL439" s="17" t="s">
        <v>226</v>
      </c>
      <c r="BM439" s="221" t="s">
        <v>868</v>
      </c>
    </row>
    <row r="440" spans="1:65" s="14" customFormat="1" ht="11.25">
      <c r="B440" s="234"/>
      <c r="C440" s="235"/>
      <c r="D440" s="225" t="s">
        <v>129</v>
      </c>
      <c r="E440" s="236" t="s">
        <v>1</v>
      </c>
      <c r="F440" s="237" t="s">
        <v>593</v>
      </c>
      <c r="G440" s="235"/>
      <c r="H440" s="238">
        <v>44.8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129</v>
      </c>
      <c r="AU440" s="244" t="s">
        <v>81</v>
      </c>
      <c r="AV440" s="14" t="s">
        <v>81</v>
      </c>
      <c r="AW440" s="14" t="s">
        <v>31</v>
      </c>
      <c r="AX440" s="14" t="s">
        <v>79</v>
      </c>
      <c r="AY440" s="244" t="s">
        <v>120</v>
      </c>
    </row>
    <row r="441" spans="1:65" s="2" customFormat="1" ht="16.5" customHeight="1">
      <c r="A441" s="34"/>
      <c r="B441" s="35"/>
      <c r="C441" s="209" t="s">
        <v>869</v>
      </c>
      <c r="D441" s="209" t="s">
        <v>123</v>
      </c>
      <c r="E441" s="210" t="s">
        <v>870</v>
      </c>
      <c r="F441" s="211" t="s">
        <v>871</v>
      </c>
      <c r="G441" s="212" t="s">
        <v>250</v>
      </c>
      <c r="H441" s="213">
        <v>90.27</v>
      </c>
      <c r="I441" s="214"/>
      <c r="J441" s="215">
        <f>ROUND(I441*H441,2)</f>
        <v>0</v>
      </c>
      <c r="K441" s="216"/>
      <c r="L441" s="39"/>
      <c r="M441" s="217" t="s">
        <v>1</v>
      </c>
      <c r="N441" s="218" t="s">
        <v>39</v>
      </c>
      <c r="O441" s="71"/>
      <c r="P441" s="219">
        <f>O441*H441</f>
        <v>0</v>
      </c>
      <c r="Q441" s="219">
        <v>3.7530000000000002E-4</v>
      </c>
      <c r="R441" s="219">
        <f>Q441*H441</f>
        <v>3.3878330999999998E-2</v>
      </c>
      <c r="S441" s="219">
        <v>0</v>
      </c>
      <c r="T441" s="220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21" t="s">
        <v>226</v>
      </c>
      <c r="AT441" s="221" t="s">
        <v>123</v>
      </c>
      <c r="AU441" s="221" t="s">
        <v>81</v>
      </c>
      <c r="AY441" s="17" t="s">
        <v>120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7" t="s">
        <v>79</v>
      </c>
      <c r="BK441" s="222">
        <f>ROUND(I441*H441,2)</f>
        <v>0</v>
      </c>
      <c r="BL441" s="17" t="s">
        <v>226</v>
      </c>
      <c r="BM441" s="221" t="s">
        <v>872</v>
      </c>
    </row>
    <row r="442" spans="1:65" s="14" customFormat="1" ht="11.25">
      <c r="B442" s="234"/>
      <c r="C442" s="235"/>
      <c r="D442" s="225" t="s">
        <v>129</v>
      </c>
      <c r="E442" s="236" t="s">
        <v>1</v>
      </c>
      <c r="F442" s="237" t="s">
        <v>840</v>
      </c>
      <c r="G442" s="235"/>
      <c r="H442" s="238">
        <v>90.27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AT442" s="244" t="s">
        <v>129</v>
      </c>
      <c r="AU442" s="244" t="s">
        <v>81</v>
      </c>
      <c r="AV442" s="14" t="s">
        <v>81</v>
      </c>
      <c r="AW442" s="14" t="s">
        <v>31</v>
      </c>
      <c r="AX442" s="14" t="s">
        <v>79</v>
      </c>
      <c r="AY442" s="244" t="s">
        <v>120</v>
      </c>
    </row>
    <row r="443" spans="1:65" s="2" customFormat="1" ht="33" customHeight="1">
      <c r="A443" s="34"/>
      <c r="B443" s="35"/>
      <c r="C443" s="245" t="s">
        <v>873</v>
      </c>
      <c r="D443" s="245" t="s">
        <v>141</v>
      </c>
      <c r="E443" s="246" t="s">
        <v>874</v>
      </c>
      <c r="F443" s="247" t="s">
        <v>875</v>
      </c>
      <c r="G443" s="248" t="s">
        <v>250</v>
      </c>
      <c r="H443" s="249">
        <v>155.33099999999999</v>
      </c>
      <c r="I443" s="250"/>
      <c r="J443" s="251">
        <f>ROUND(I443*H443,2)</f>
        <v>0</v>
      </c>
      <c r="K443" s="252"/>
      <c r="L443" s="253"/>
      <c r="M443" s="254" t="s">
        <v>1</v>
      </c>
      <c r="N443" s="255" t="s">
        <v>39</v>
      </c>
      <c r="O443" s="71"/>
      <c r="P443" s="219">
        <f>O443*H443</f>
        <v>0</v>
      </c>
      <c r="Q443" s="219">
        <v>5.4000000000000003E-3</v>
      </c>
      <c r="R443" s="219">
        <f>Q443*H443</f>
        <v>0.83878739999999996</v>
      </c>
      <c r="S443" s="219">
        <v>0</v>
      </c>
      <c r="T443" s="220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21" t="s">
        <v>457</v>
      </c>
      <c r="AT443" s="221" t="s">
        <v>141</v>
      </c>
      <c r="AU443" s="221" t="s">
        <v>81</v>
      </c>
      <c r="AY443" s="17" t="s">
        <v>120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7" t="s">
        <v>79</v>
      </c>
      <c r="BK443" s="222">
        <f>ROUND(I443*H443,2)</f>
        <v>0</v>
      </c>
      <c r="BL443" s="17" t="s">
        <v>226</v>
      </c>
      <c r="BM443" s="221" t="s">
        <v>876</v>
      </c>
    </row>
    <row r="444" spans="1:65" s="13" customFormat="1" ht="11.25">
      <c r="B444" s="223"/>
      <c r="C444" s="224"/>
      <c r="D444" s="225" t="s">
        <v>129</v>
      </c>
      <c r="E444" s="226" t="s">
        <v>1</v>
      </c>
      <c r="F444" s="227" t="s">
        <v>877</v>
      </c>
      <c r="G444" s="224"/>
      <c r="H444" s="226" t="s">
        <v>1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AT444" s="233" t="s">
        <v>129</v>
      </c>
      <c r="AU444" s="233" t="s">
        <v>81</v>
      </c>
      <c r="AV444" s="13" t="s">
        <v>79</v>
      </c>
      <c r="AW444" s="13" t="s">
        <v>31</v>
      </c>
      <c r="AX444" s="13" t="s">
        <v>74</v>
      </c>
      <c r="AY444" s="233" t="s">
        <v>120</v>
      </c>
    </row>
    <row r="445" spans="1:65" s="13" customFormat="1" ht="11.25">
      <c r="B445" s="223"/>
      <c r="C445" s="224"/>
      <c r="D445" s="225" t="s">
        <v>129</v>
      </c>
      <c r="E445" s="226" t="s">
        <v>1</v>
      </c>
      <c r="F445" s="227" t="s">
        <v>878</v>
      </c>
      <c r="G445" s="224"/>
      <c r="H445" s="226" t="s">
        <v>1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AT445" s="233" t="s">
        <v>129</v>
      </c>
      <c r="AU445" s="233" t="s">
        <v>81</v>
      </c>
      <c r="AV445" s="13" t="s">
        <v>79</v>
      </c>
      <c r="AW445" s="13" t="s">
        <v>31</v>
      </c>
      <c r="AX445" s="13" t="s">
        <v>74</v>
      </c>
      <c r="AY445" s="233" t="s">
        <v>120</v>
      </c>
    </row>
    <row r="446" spans="1:65" s="14" customFormat="1" ht="11.25">
      <c r="B446" s="234"/>
      <c r="C446" s="235"/>
      <c r="D446" s="225" t="s">
        <v>129</v>
      </c>
      <c r="E446" s="236" t="s">
        <v>1</v>
      </c>
      <c r="F446" s="237" t="s">
        <v>879</v>
      </c>
      <c r="G446" s="235"/>
      <c r="H446" s="238">
        <v>155.33099999999999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AT446" s="244" t="s">
        <v>129</v>
      </c>
      <c r="AU446" s="244" t="s">
        <v>81</v>
      </c>
      <c r="AV446" s="14" t="s">
        <v>81</v>
      </c>
      <c r="AW446" s="14" t="s">
        <v>31</v>
      </c>
      <c r="AX446" s="14" t="s">
        <v>79</v>
      </c>
      <c r="AY446" s="244" t="s">
        <v>120</v>
      </c>
    </row>
    <row r="447" spans="1:65" s="2" customFormat="1" ht="21.75" customHeight="1">
      <c r="A447" s="34"/>
      <c r="B447" s="35"/>
      <c r="C447" s="209" t="s">
        <v>880</v>
      </c>
      <c r="D447" s="209" t="s">
        <v>123</v>
      </c>
      <c r="E447" s="210" t="s">
        <v>881</v>
      </c>
      <c r="F447" s="211" t="s">
        <v>882</v>
      </c>
      <c r="G447" s="212" t="s">
        <v>250</v>
      </c>
      <c r="H447" s="213">
        <v>84.37</v>
      </c>
      <c r="I447" s="214"/>
      <c r="J447" s="215">
        <f>ROUND(I447*H447,2)</f>
        <v>0</v>
      </c>
      <c r="K447" s="216"/>
      <c r="L447" s="39"/>
      <c r="M447" s="217" t="s">
        <v>1</v>
      </c>
      <c r="N447" s="218" t="s">
        <v>39</v>
      </c>
      <c r="O447" s="71"/>
      <c r="P447" s="219">
        <f>O447*H447</f>
        <v>0</v>
      </c>
      <c r="Q447" s="219">
        <v>7.6999999999999996E-4</v>
      </c>
      <c r="R447" s="219">
        <f>Q447*H447</f>
        <v>6.4964900000000006E-2</v>
      </c>
      <c r="S447" s="219">
        <v>0</v>
      </c>
      <c r="T447" s="220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21" t="s">
        <v>226</v>
      </c>
      <c r="AT447" s="221" t="s">
        <v>123</v>
      </c>
      <c r="AU447" s="221" t="s">
        <v>81</v>
      </c>
      <c r="AY447" s="17" t="s">
        <v>120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7" t="s">
        <v>79</v>
      </c>
      <c r="BK447" s="222">
        <f>ROUND(I447*H447,2)</f>
        <v>0</v>
      </c>
      <c r="BL447" s="17" t="s">
        <v>226</v>
      </c>
      <c r="BM447" s="221" t="s">
        <v>883</v>
      </c>
    </row>
    <row r="448" spans="1:65" s="14" customFormat="1" ht="11.25">
      <c r="B448" s="234"/>
      <c r="C448" s="235"/>
      <c r="D448" s="225" t="s">
        <v>129</v>
      </c>
      <c r="E448" s="236" t="s">
        <v>1</v>
      </c>
      <c r="F448" s="237" t="s">
        <v>884</v>
      </c>
      <c r="G448" s="235"/>
      <c r="H448" s="238">
        <v>84.37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AT448" s="244" t="s">
        <v>129</v>
      </c>
      <c r="AU448" s="244" t="s">
        <v>81</v>
      </c>
      <c r="AV448" s="14" t="s">
        <v>81</v>
      </c>
      <c r="AW448" s="14" t="s">
        <v>31</v>
      </c>
      <c r="AX448" s="14" t="s">
        <v>79</v>
      </c>
      <c r="AY448" s="244" t="s">
        <v>120</v>
      </c>
    </row>
    <row r="449" spans="1:65" s="2" customFormat="1" ht="16.5" customHeight="1">
      <c r="A449" s="34"/>
      <c r="B449" s="35"/>
      <c r="C449" s="245" t="s">
        <v>885</v>
      </c>
      <c r="D449" s="245" t="s">
        <v>141</v>
      </c>
      <c r="E449" s="246" t="s">
        <v>886</v>
      </c>
      <c r="F449" s="247" t="s">
        <v>887</v>
      </c>
      <c r="G449" s="248" t="s">
        <v>250</v>
      </c>
      <c r="H449" s="249">
        <v>84.37</v>
      </c>
      <c r="I449" s="250"/>
      <c r="J449" s="251">
        <f>ROUND(I449*H449,2)</f>
        <v>0</v>
      </c>
      <c r="K449" s="252"/>
      <c r="L449" s="253"/>
      <c r="M449" s="254" t="s">
        <v>1</v>
      </c>
      <c r="N449" s="255" t="s">
        <v>39</v>
      </c>
      <c r="O449" s="71"/>
      <c r="P449" s="219">
        <f>O449*H449</f>
        <v>0</v>
      </c>
      <c r="Q449" s="219">
        <v>1.9E-3</v>
      </c>
      <c r="R449" s="219">
        <f>Q449*H449</f>
        <v>0.160303</v>
      </c>
      <c r="S449" s="219">
        <v>0</v>
      </c>
      <c r="T449" s="220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21" t="s">
        <v>457</v>
      </c>
      <c r="AT449" s="221" t="s">
        <v>141</v>
      </c>
      <c r="AU449" s="221" t="s">
        <v>81</v>
      </c>
      <c r="AY449" s="17" t="s">
        <v>120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7" t="s">
        <v>79</v>
      </c>
      <c r="BK449" s="222">
        <f>ROUND(I449*H449,2)</f>
        <v>0</v>
      </c>
      <c r="BL449" s="17" t="s">
        <v>226</v>
      </c>
      <c r="BM449" s="221" t="s">
        <v>888</v>
      </c>
    </row>
    <row r="450" spans="1:65" s="14" customFormat="1" ht="11.25">
      <c r="B450" s="234"/>
      <c r="C450" s="235"/>
      <c r="D450" s="225" t="s">
        <v>129</v>
      </c>
      <c r="E450" s="236" t="s">
        <v>1</v>
      </c>
      <c r="F450" s="237" t="s">
        <v>889</v>
      </c>
      <c r="G450" s="235"/>
      <c r="H450" s="238">
        <v>84.37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AT450" s="244" t="s">
        <v>129</v>
      </c>
      <c r="AU450" s="244" t="s">
        <v>81</v>
      </c>
      <c r="AV450" s="14" t="s">
        <v>81</v>
      </c>
      <c r="AW450" s="14" t="s">
        <v>31</v>
      </c>
      <c r="AX450" s="14" t="s">
        <v>79</v>
      </c>
      <c r="AY450" s="244" t="s">
        <v>120</v>
      </c>
    </row>
    <row r="451" spans="1:65" s="2" customFormat="1" ht="33" customHeight="1">
      <c r="A451" s="34"/>
      <c r="B451" s="35"/>
      <c r="C451" s="209" t="s">
        <v>890</v>
      </c>
      <c r="D451" s="209" t="s">
        <v>123</v>
      </c>
      <c r="E451" s="210" t="s">
        <v>891</v>
      </c>
      <c r="F451" s="211" t="s">
        <v>892</v>
      </c>
      <c r="G451" s="212" t="s">
        <v>175</v>
      </c>
      <c r="H451" s="213">
        <v>28.4</v>
      </c>
      <c r="I451" s="214"/>
      <c r="J451" s="215">
        <f>ROUND(I451*H451,2)</f>
        <v>0</v>
      </c>
      <c r="K451" s="216"/>
      <c r="L451" s="39"/>
      <c r="M451" s="217" t="s">
        <v>1</v>
      </c>
      <c r="N451" s="218" t="s">
        <v>39</v>
      </c>
      <c r="O451" s="71"/>
      <c r="P451" s="219">
        <f>O451*H451</f>
        <v>0</v>
      </c>
      <c r="Q451" s="219">
        <v>5.0000000000000001E-3</v>
      </c>
      <c r="R451" s="219">
        <f>Q451*H451</f>
        <v>0.14199999999999999</v>
      </c>
      <c r="S451" s="219">
        <v>0</v>
      </c>
      <c r="T451" s="220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21" t="s">
        <v>226</v>
      </c>
      <c r="AT451" s="221" t="s">
        <v>123</v>
      </c>
      <c r="AU451" s="221" t="s">
        <v>81</v>
      </c>
      <c r="AY451" s="17" t="s">
        <v>120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7" t="s">
        <v>79</v>
      </c>
      <c r="BK451" s="222">
        <f>ROUND(I451*H451,2)</f>
        <v>0</v>
      </c>
      <c r="BL451" s="17" t="s">
        <v>226</v>
      </c>
      <c r="BM451" s="221" t="s">
        <v>893</v>
      </c>
    </row>
    <row r="452" spans="1:65" s="14" customFormat="1" ht="11.25">
      <c r="B452" s="234"/>
      <c r="C452" s="235"/>
      <c r="D452" s="225" t="s">
        <v>129</v>
      </c>
      <c r="E452" s="236" t="s">
        <v>1</v>
      </c>
      <c r="F452" s="237" t="s">
        <v>894</v>
      </c>
      <c r="G452" s="235"/>
      <c r="H452" s="238">
        <v>28.4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AT452" s="244" t="s">
        <v>129</v>
      </c>
      <c r="AU452" s="244" t="s">
        <v>81</v>
      </c>
      <c r="AV452" s="14" t="s">
        <v>81</v>
      </c>
      <c r="AW452" s="14" t="s">
        <v>31</v>
      </c>
      <c r="AX452" s="14" t="s">
        <v>79</v>
      </c>
      <c r="AY452" s="244" t="s">
        <v>120</v>
      </c>
    </row>
    <row r="453" spans="1:65" s="2" customFormat="1" ht="21.75" customHeight="1">
      <c r="A453" s="34"/>
      <c r="B453" s="35"/>
      <c r="C453" s="209" t="s">
        <v>895</v>
      </c>
      <c r="D453" s="209" t="s">
        <v>123</v>
      </c>
      <c r="E453" s="210" t="s">
        <v>896</v>
      </c>
      <c r="F453" s="211" t="s">
        <v>897</v>
      </c>
      <c r="G453" s="212" t="s">
        <v>144</v>
      </c>
      <c r="H453" s="213">
        <v>1.2210000000000001</v>
      </c>
      <c r="I453" s="214"/>
      <c r="J453" s="215">
        <f>ROUND(I453*H453,2)</f>
        <v>0</v>
      </c>
      <c r="K453" s="216"/>
      <c r="L453" s="39"/>
      <c r="M453" s="217" t="s">
        <v>1</v>
      </c>
      <c r="N453" s="218" t="s">
        <v>39</v>
      </c>
      <c r="O453" s="71"/>
      <c r="P453" s="219">
        <f>O453*H453</f>
        <v>0</v>
      </c>
      <c r="Q453" s="219">
        <v>0</v>
      </c>
      <c r="R453" s="219">
        <f>Q453*H453</f>
        <v>0</v>
      </c>
      <c r="S453" s="219">
        <v>0</v>
      </c>
      <c r="T453" s="22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21" t="s">
        <v>226</v>
      </c>
      <c r="AT453" s="221" t="s">
        <v>123</v>
      </c>
      <c r="AU453" s="221" t="s">
        <v>81</v>
      </c>
      <c r="AY453" s="17" t="s">
        <v>120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7" t="s">
        <v>79</v>
      </c>
      <c r="BK453" s="222">
        <f>ROUND(I453*H453,2)</f>
        <v>0</v>
      </c>
      <c r="BL453" s="17" t="s">
        <v>226</v>
      </c>
      <c r="BM453" s="221" t="s">
        <v>898</v>
      </c>
    </row>
    <row r="454" spans="1:65" s="12" customFormat="1" ht="22.9" customHeight="1">
      <c r="B454" s="193"/>
      <c r="C454" s="194"/>
      <c r="D454" s="195" t="s">
        <v>73</v>
      </c>
      <c r="E454" s="207" t="s">
        <v>899</v>
      </c>
      <c r="F454" s="207" t="s">
        <v>900</v>
      </c>
      <c r="G454" s="194"/>
      <c r="H454" s="194"/>
      <c r="I454" s="197"/>
      <c r="J454" s="208">
        <f>BK454</f>
        <v>0</v>
      </c>
      <c r="K454" s="194"/>
      <c r="L454" s="199"/>
      <c r="M454" s="200"/>
      <c r="N454" s="201"/>
      <c r="O454" s="201"/>
      <c r="P454" s="202">
        <f>SUM(P455:P456)</f>
        <v>0</v>
      </c>
      <c r="Q454" s="201"/>
      <c r="R454" s="202">
        <f>SUM(R455:R456)</f>
        <v>0</v>
      </c>
      <c r="S454" s="201"/>
      <c r="T454" s="203">
        <f>SUM(T455:T456)</f>
        <v>0.70000000000000007</v>
      </c>
      <c r="AR454" s="204" t="s">
        <v>81</v>
      </c>
      <c r="AT454" s="205" t="s">
        <v>73</v>
      </c>
      <c r="AU454" s="205" t="s">
        <v>79</v>
      </c>
      <c r="AY454" s="204" t="s">
        <v>120</v>
      </c>
      <c r="BK454" s="206">
        <f>SUM(BK455:BK456)</f>
        <v>0</v>
      </c>
    </row>
    <row r="455" spans="1:65" s="2" customFormat="1" ht="21.75" customHeight="1">
      <c r="A455" s="34"/>
      <c r="B455" s="35"/>
      <c r="C455" s="209" t="s">
        <v>901</v>
      </c>
      <c r="D455" s="209" t="s">
        <v>123</v>
      </c>
      <c r="E455" s="210" t="s">
        <v>902</v>
      </c>
      <c r="F455" s="211" t="s">
        <v>903</v>
      </c>
      <c r="G455" s="212" t="s">
        <v>175</v>
      </c>
      <c r="H455" s="213">
        <v>28</v>
      </c>
      <c r="I455" s="214"/>
      <c r="J455" s="215">
        <f>ROUND(I455*H455,2)</f>
        <v>0</v>
      </c>
      <c r="K455" s="216"/>
      <c r="L455" s="39"/>
      <c r="M455" s="217" t="s">
        <v>1</v>
      </c>
      <c r="N455" s="218" t="s">
        <v>39</v>
      </c>
      <c r="O455" s="71"/>
      <c r="P455" s="219">
        <f>O455*H455</f>
        <v>0</v>
      </c>
      <c r="Q455" s="219">
        <v>0</v>
      </c>
      <c r="R455" s="219">
        <f>Q455*H455</f>
        <v>0</v>
      </c>
      <c r="S455" s="219">
        <v>2.5000000000000001E-2</v>
      </c>
      <c r="T455" s="220">
        <f>S455*H455</f>
        <v>0.70000000000000007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21" t="s">
        <v>226</v>
      </c>
      <c r="AT455" s="221" t="s">
        <v>123</v>
      </c>
      <c r="AU455" s="221" t="s">
        <v>81</v>
      </c>
      <c r="AY455" s="17" t="s">
        <v>120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7" t="s">
        <v>79</v>
      </c>
      <c r="BK455" s="222">
        <f>ROUND(I455*H455,2)</f>
        <v>0</v>
      </c>
      <c r="BL455" s="17" t="s">
        <v>226</v>
      </c>
      <c r="BM455" s="221" t="s">
        <v>904</v>
      </c>
    </row>
    <row r="456" spans="1:65" s="14" customFormat="1" ht="11.25">
      <c r="B456" s="234"/>
      <c r="C456" s="235"/>
      <c r="D456" s="225" t="s">
        <v>129</v>
      </c>
      <c r="E456" s="236" t="s">
        <v>1</v>
      </c>
      <c r="F456" s="237" t="s">
        <v>905</v>
      </c>
      <c r="G456" s="235"/>
      <c r="H456" s="238">
        <v>28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AT456" s="244" t="s">
        <v>129</v>
      </c>
      <c r="AU456" s="244" t="s">
        <v>81</v>
      </c>
      <c r="AV456" s="14" t="s">
        <v>81</v>
      </c>
      <c r="AW456" s="14" t="s">
        <v>31</v>
      </c>
      <c r="AX456" s="14" t="s">
        <v>79</v>
      </c>
      <c r="AY456" s="244" t="s">
        <v>120</v>
      </c>
    </row>
    <row r="457" spans="1:65" s="12" customFormat="1" ht="25.9" customHeight="1">
      <c r="B457" s="193"/>
      <c r="C457" s="194"/>
      <c r="D457" s="195" t="s">
        <v>73</v>
      </c>
      <c r="E457" s="196" t="s">
        <v>906</v>
      </c>
      <c r="F457" s="196" t="s">
        <v>907</v>
      </c>
      <c r="G457" s="194"/>
      <c r="H457" s="194"/>
      <c r="I457" s="197"/>
      <c r="J457" s="198">
        <f>BK457</f>
        <v>0</v>
      </c>
      <c r="K457" s="194"/>
      <c r="L457" s="199"/>
      <c r="M457" s="200"/>
      <c r="N457" s="201"/>
      <c r="O457" s="201"/>
      <c r="P457" s="202">
        <f>P458+P468+P472+P475</f>
        <v>0</v>
      </c>
      <c r="Q457" s="201"/>
      <c r="R457" s="202">
        <f>R458+R468+R472+R475</f>
        <v>0</v>
      </c>
      <c r="S457" s="201"/>
      <c r="T457" s="203">
        <f>T458+T468+T472+T475</f>
        <v>0</v>
      </c>
      <c r="AR457" s="204" t="s">
        <v>121</v>
      </c>
      <c r="AT457" s="205" t="s">
        <v>73</v>
      </c>
      <c r="AU457" s="205" t="s">
        <v>74</v>
      </c>
      <c r="AY457" s="204" t="s">
        <v>120</v>
      </c>
      <c r="BK457" s="206">
        <f>BK458+BK468+BK472+BK475</f>
        <v>0</v>
      </c>
    </row>
    <row r="458" spans="1:65" s="12" customFormat="1" ht="22.9" customHeight="1">
      <c r="B458" s="193"/>
      <c r="C458" s="194"/>
      <c r="D458" s="195" t="s">
        <v>73</v>
      </c>
      <c r="E458" s="207" t="s">
        <v>908</v>
      </c>
      <c r="F458" s="207" t="s">
        <v>909</v>
      </c>
      <c r="G458" s="194"/>
      <c r="H458" s="194"/>
      <c r="I458" s="197"/>
      <c r="J458" s="208">
        <f>BK458</f>
        <v>0</v>
      </c>
      <c r="K458" s="194"/>
      <c r="L458" s="199"/>
      <c r="M458" s="200"/>
      <c r="N458" s="201"/>
      <c r="O458" s="201"/>
      <c r="P458" s="202">
        <f>SUM(P459:P467)</f>
        <v>0</v>
      </c>
      <c r="Q458" s="201"/>
      <c r="R458" s="202">
        <f>SUM(R459:R467)</f>
        <v>0</v>
      </c>
      <c r="S458" s="201"/>
      <c r="T458" s="203">
        <f>SUM(T459:T467)</f>
        <v>0</v>
      </c>
      <c r="AR458" s="204" t="s">
        <v>121</v>
      </c>
      <c r="AT458" s="205" t="s">
        <v>73</v>
      </c>
      <c r="AU458" s="205" t="s">
        <v>79</v>
      </c>
      <c r="AY458" s="204" t="s">
        <v>120</v>
      </c>
      <c r="BK458" s="206">
        <f>SUM(BK459:BK467)</f>
        <v>0</v>
      </c>
    </row>
    <row r="459" spans="1:65" s="2" customFormat="1" ht="16.5" customHeight="1">
      <c r="A459" s="34"/>
      <c r="B459" s="35"/>
      <c r="C459" s="209" t="s">
        <v>910</v>
      </c>
      <c r="D459" s="209" t="s">
        <v>123</v>
      </c>
      <c r="E459" s="210" t="s">
        <v>911</v>
      </c>
      <c r="F459" s="211" t="s">
        <v>912</v>
      </c>
      <c r="G459" s="212" t="s">
        <v>913</v>
      </c>
      <c r="H459" s="213">
        <v>1</v>
      </c>
      <c r="I459" s="214"/>
      <c r="J459" s="215">
        <f>ROUND(I459*H459,2)</f>
        <v>0</v>
      </c>
      <c r="K459" s="216"/>
      <c r="L459" s="39"/>
      <c r="M459" s="217" t="s">
        <v>1</v>
      </c>
      <c r="N459" s="218" t="s">
        <v>39</v>
      </c>
      <c r="O459" s="71"/>
      <c r="P459" s="219">
        <f>O459*H459</f>
        <v>0</v>
      </c>
      <c r="Q459" s="219">
        <v>0</v>
      </c>
      <c r="R459" s="219">
        <f>Q459*H459</f>
        <v>0</v>
      </c>
      <c r="S459" s="219">
        <v>0</v>
      </c>
      <c r="T459" s="220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21" t="s">
        <v>914</v>
      </c>
      <c r="AT459" s="221" t="s">
        <v>123</v>
      </c>
      <c r="AU459" s="221" t="s">
        <v>81</v>
      </c>
      <c r="AY459" s="17" t="s">
        <v>120</v>
      </c>
      <c r="BE459" s="222">
        <f>IF(N459="základní",J459,0)</f>
        <v>0</v>
      </c>
      <c r="BF459" s="222">
        <f>IF(N459="snížená",J459,0)</f>
        <v>0</v>
      </c>
      <c r="BG459" s="222">
        <f>IF(N459="zákl. přenesená",J459,0)</f>
        <v>0</v>
      </c>
      <c r="BH459" s="222">
        <f>IF(N459="sníž. přenesená",J459,0)</f>
        <v>0</v>
      </c>
      <c r="BI459" s="222">
        <f>IF(N459="nulová",J459,0)</f>
        <v>0</v>
      </c>
      <c r="BJ459" s="17" t="s">
        <v>79</v>
      </c>
      <c r="BK459" s="222">
        <f>ROUND(I459*H459,2)</f>
        <v>0</v>
      </c>
      <c r="BL459" s="17" t="s">
        <v>914</v>
      </c>
      <c r="BM459" s="221" t="s">
        <v>915</v>
      </c>
    </row>
    <row r="460" spans="1:65" s="14" customFormat="1" ht="11.25">
      <c r="B460" s="234"/>
      <c r="C460" s="235"/>
      <c r="D460" s="225" t="s">
        <v>129</v>
      </c>
      <c r="E460" s="236" t="s">
        <v>1</v>
      </c>
      <c r="F460" s="237" t="s">
        <v>916</v>
      </c>
      <c r="G460" s="235"/>
      <c r="H460" s="238">
        <v>1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129</v>
      </c>
      <c r="AU460" s="244" t="s">
        <v>81</v>
      </c>
      <c r="AV460" s="14" t="s">
        <v>81</v>
      </c>
      <c r="AW460" s="14" t="s">
        <v>31</v>
      </c>
      <c r="AX460" s="14" t="s">
        <v>79</v>
      </c>
      <c r="AY460" s="244" t="s">
        <v>120</v>
      </c>
    </row>
    <row r="461" spans="1:65" s="2" customFormat="1" ht="16.5" customHeight="1">
      <c r="A461" s="34"/>
      <c r="B461" s="35"/>
      <c r="C461" s="209" t="s">
        <v>917</v>
      </c>
      <c r="D461" s="209" t="s">
        <v>123</v>
      </c>
      <c r="E461" s="210" t="s">
        <v>918</v>
      </c>
      <c r="F461" s="211" t="s">
        <v>919</v>
      </c>
      <c r="G461" s="212" t="s">
        <v>913</v>
      </c>
      <c r="H461" s="213">
        <v>1</v>
      </c>
      <c r="I461" s="214"/>
      <c r="J461" s="215">
        <f>ROUND(I461*H461,2)</f>
        <v>0</v>
      </c>
      <c r="K461" s="216"/>
      <c r="L461" s="39"/>
      <c r="M461" s="217" t="s">
        <v>1</v>
      </c>
      <c r="N461" s="218" t="s">
        <v>39</v>
      </c>
      <c r="O461" s="71"/>
      <c r="P461" s="219">
        <f>O461*H461</f>
        <v>0</v>
      </c>
      <c r="Q461" s="219">
        <v>0</v>
      </c>
      <c r="R461" s="219">
        <f>Q461*H461</f>
        <v>0</v>
      </c>
      <c r="S461" s="219">
        <v>0</v>
      </c>
      <c r="T461" s="220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21" t="s">
        <v>914</v>
      </c>
      <c r="AT461" s="221" t="s">
        <v>123</v>
      </c>
      <c r="AU461" s="221" t="s">
        <v>81</v>
      </c>
      <c r="AY461" s="17" t="s">
        <v>120</v>
      </c>
      <c r="BE461" s="222">
        <f>IF(N461="základní",J461,0)</f>
        <v>0</v>
      </c>
      <c r="BF461" s="222">
        <f>IF(N461="snížená",J461,0)</f>
        <v>0</v>
      </c>
      <c r="BG461" s="222">
        <f>IF(N461="zákl. přenesená",J461,0)</f>
        <v>0</v>
      </c>
      <c r="BH461" s="222">
        <f>IF(N461="sníž. přenesená",J461,0)</f>
        <v>0</v>
      </c>
      <c r="BI461" s="222">
        <f>IF(N461="nulová",J461,0)</f>
        <v>0</v>
      </c>
      <c r="BJ461" s="17" t="s">
        <v>79</v>
      </c>
      <c r="BK461" s="222">
        <f>ROUND(I461*H461,2)</f>
        <v>0</v>
      </c>
      <c r="BL461" s="17" t="s">
        <v>914</v>
      </c>
      <c r="BM461" s="221" t="s">
        <v>920</v>
      </c>
    </row>
    <row r="462" spans="1:65" s="14" customFormat="1" ht="11.25">
      <c r="B462" s="234"/>
      <c r="C462" s="235"/>
      <c r="D462" s="225" t="s">
        <v>129</v>
      </c>
      <c r="E462" s="236" t="s">
        <v>1</v>
      </c>
      <c r="F462" s="237" t="s">
        <v>921</v>
      </c>
      <c r="G462" s="235"/>
      <c r="H462" s="238">
        <v>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129</v>
      </c>
      <c r="AU462" s="244" t="s">
        <v>81</v>
      </c>
      <c r="AV462" s="14" t="s">
        <v>81</v>
      </c>
      <c r="AW462" s="14" t="s">
        <v>31</v>
      </c>
      <c r="AX462" s="14" t="s">
        <v>79</v>
      </c>
      <c r="AY462" s="244" t="s">
        <v>120</v>
      </c>
    </row>
    <row r="463" spans="1:65" s="2" customFormat="1" ht="16.5" customHeight="1">
      <c r="A463" s="34"/>
      <c r="B463" s="35"/>
      <c r="C463" s="209" t="s">
        <v>922</v>
      </c>
      <c r="D463" s="209" t="s">
        <v>123</v>
      </c>
      <c r="E463" s="210" t="s">
        <v>923</v>
      </c>
      <c r="F463" s="211" t="s">
        <v>924</v>
      </c>
      <c r="G463" s="212" t="s">
        <v>913</v>
      </c>
      <c r="H463" s="213">
        <v>1</v>
      </c>
      <c r="I463" s="214"/>
      <c r="J463" s="215">
        <f>ROUND(I463*H463,2)</f>
        <v>0</v>
      </c>
      <c r="K463" s="216"/>
      <c r="L463" s="39"/>
      <c r="M463" s="217" t="s">
        <v>1</v>
      </c>
      <c r="N463" s="218" t="s">
        <v>39</v>
      </c>
      <c r="O463" s="71"/>
      <c r="P463" s="219">
        <f>O463*H463</f>
        <v>0</v>
      </c>
      <c r="Q463" s="219">
        <v>0</v>
      </c>
      <c r="R463" s="219">
        <f>Q463*H463</f>
        <v>0</v>
      </c>
      <c r="S463" s="219">
        <v>0</v>
      </c>
      <c r="T463" s="220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21" t="s">
        <v>914</v>
      </c>
      <c r="AT463" s="221" t="s">
        <v>123</v>
      </c>
      <c r="AU463" s="221" t="s">
        <v>81</v>
      </c>
      <c r="AY463" s="17" t="s">
        <v>120</v>
      </c>
      <c r="BE463" s="222">
        <f>IF(N463="základní",J463,0)</f>
        <v>0</v>
      </c>
      <c r="BF463" s="222">
        <f>IF(N463="snížená",J463,0)</f>
        <v>0</v>
      </c>
      <c r="BG463" s="222">
        <f>IF(N463="zákl. přenesená",J463,0)</f>
        <v>0</v>
      </c>
      <c r="BH463" s="222">
        <f>IF(N463="sníž. přenesená",J463,0)</f>
        <v>0</v>
      </c>
      <c r="BI463" s="222">
        <f>IF(N463="nulová",J463,0)</f>
        <v>0</v>
      </c>
      <c r="BJ463" s="17" t="s">
        <v>79</v>
      </c>
      <c r="BK463" s="222">
        <f>ROUND(I463*H463,2)</f>
        <v>0</v>
      </c>
      <c r="BL463" s="17" t="s">
        <v>914</v>
      </c>
      <c r="BM463" s="221" t="s">
        <v>925</v>
      </c>
    </row>
    <row r="464" spans="1:65" s="13" customFormat="1" ht="11.25">
      <c r="B464" s="223"/>
      <c r="C464" s="224"/>
      <c r="D464" s="225" t="s">
        <v>129</v>
      </c>
      <c r="E464" s="226" t="s">
        <v>1</v>
      </c>
      <c r="F464" s="227" t="s">
        <v>926</v>
      </c>
      <c r="G464" s="224"/>
      <c r="H464" s="226" t="s">
        <v>1</v>
      </c>
      <c r="I464" s="228"/>
      <c r="J464" s="224"/>
      <c r="K464" s="224"/>
      <c r="L464" s="229"/>
      <c r="M464" s="230"/>
      <c r="N464" s="231"/>
      <c r="O464" s="231"/>
      <c r="P464" s="231"/>
      <c r="Q464" s="231"/>
      <c r="R464" s="231"/>
      <c r="S464" s="231"/>
      <c r="T464" s="232"/>
      <c r="AT464" s="233" t="s">
        <v>129</v>
      </c>
      <c r="AU464" s="233" t="s">
        <v>81</v>
      </c>
      <c r="AV464" s="13" t="s">
        <v>79</v>
      </c>
      <c r="AW464" s="13" t="s">
        <v>31</v>
      </c>
      <c r="AX464" s="13" t="s">
        <v>74</v>
      </c>
      <c r="AY464" s="233" t="s">
        <v>120</v>
      </c>
    </row>
    <row r="465" spans="1:65" s="14" customFormat="1" ht="11.25">
      <c r="B465" s="234"/>
      <c r="C465" s="235"/>
      <c r="D465" s="225" t="s">
        <v>129</v>
      </c>
      <c r="E465" s="236" t="s">
        <v>1</v>
      </c>
      <c r="F465" s="237" t="s">
        <v>927</v>
      </c>
      <c r="G465" s="235"/>
      <c r="H465" s="238">
        <v>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129</v>
      </c>
      <c r="AU465" s="244" t="s">
        <v>81</v>
      </c>
      <c r="AV465" s="14" t="s">
        <v>81</v>
      </c>
      <c r="AW465" s="14" t="s">
        <v>31</v>
      </c>
      <c r="AX465" s="14" t="s">
        <v>79</v>
      </c>
      <c r="AY465" s="244" t="s">
        <v>120</v>
      </c>
    </row>
    <row r="466" spans="1:65" s="2" customFormat="1" ht="16.5" customHeight="1">
      <c r="A466" s="34"/>
      <c r="B466" s="35"/>
      <c r="C466" s="209" t="s">
        <v>928</v>
      </c>
      <c r="D466" s="209" t="s">
        <v>123</v>
      </c>
      <c r="E466" s="210" t="s">
        <v>929</v>
      </c>
      <c r="F466" s="211" t="s">
        <v>930</v>
      </c>
      <c r="G466" s="212" t="s">
        <v>913</v>
      </c>
      <c r="H466" s="213">
        <v>1</v>
      </c>
      <c r="I466" s="214"/>
      <c r="J466" s="215">
        <f>ROUND(I466*H466,2)</f>
        <v>0</v>
      </c>
      <c r="K466" s="216"/>
      <c r="L466" s="39"/>
      <c r="M466" s="217" t="s">
        <v>1</v>
      </c>
      <c r="N466" s="218" t="s">
        <v>39</v>
      </c>
      <c r="O466" s="71"/>
      <c r="P466" s="219">
        <f>O466*H466</f>
        <v>0</v>
      </c>
      <c r="Q466" s="219">
        <v>0</v>
      </c>
      <c r="R466" s="219">
        <f>Q466*H466</f>
        <v>0</v>
      </c>
      <c r="S466" s="219">
        <v>0</v>
      </c>
      <c r="T466" s="22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21" t="s">
        <v>914</v>
      </c>
      <c r="AT466" s="221" t="s">
        <v>123</v>
      </c>
      <c r="AU466" s="221" t="s">
        <v>81</v>
      </c>
      <c r="AY466" s="17" t="s">
        <v>120</v>
      </c>
      <c r="BE466" s="222">
        <f>IF(N466="základní",J466,0)</f>
        <v>0</v>
      </c>
      <c r="BF466" s="222">
        <f>IF(N466="snížená",J466,0)</f>
        <v>0</v>
      </c>
      <c r="BG466" s="222">
        <f>IF(N466="zákl. přenesená",J466,0)</f>
        <v>0</v>
      </c>
      <c r="BH466" s="222">
        <f>IF(N466="sníž. přenesená",J466,0)</f>
        <v>0</v>
      </c>
      <c r="BI466" s="222">
        <f>IF(N466="nulová",J466,0)</f>
        <v>0</v>
      </c>
      <c r="BJ466" s="17" t="s">
        <v>79</v>
      </c>
      <c r="BK466" s="222">
        <f>ROUND(I466*H466,2)</f>
        <v>0</v>
      </c>
      <c r="BL466" s="17" t="s">
        <v>914</v>
      </c>
      <c r="BM466" s="221" t="s">
        <v>931</v>
      </c>
    </row>
    <row r="467" spans="1:65" s="14" customFormat="1" ht="11.25">
      <c r="B467" s="234"/>
      <c r="C467" s="235"/>
      <c r="D467" s="225" t="s">
        <v>129</v>
      </c>
      <c r="E467" s="236" t="s">
        <v>1</v>
      </c>
      <c r="F467" s="237" t="s">
        <v>932</v>
      </c>
      <c r="G467" s="235"/>
      <c r="H467" s="238">
        <v>1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AT467" s="244" t="s">
        <v>129</v>
      </c>
      <c r="AU467" s="244" t="s">
        <v>81</v>
      </c>
      <c r="AV467" s="14" t="s">
        <v>81</v>
      </c>
      <c r="AW467" s="14" t="s">
        <v>31</v>
      </c>
      <c r="AX467" s="14" t="s">
        <v>79</v>
      </c>
      <c r="AY467" s="244" t="s">
        <v>120</v>
      </c>
    </row>
    <row r="468" spans="1:65" s="12" customFormat="1" ht="22.9" customHeight="1">
      <c r="B468" s="193"/>
      <c r="C468" s="194"/>
      <c r="D468" s="195" t="s">
        <v>73</v>
      </c>
      <c r="E468" s="207" t="s">
        <v>933</v>
      </c>
      <c r="F468" s="207" t="s">
        <v>934</v>
      </c>
      <c r="G468" s="194"/>
      <c r="H468" s="194"/>
      <c r="I468" s="197"/>
      <c r="J468" s="208">
        <f>BK468</f>
        <v>0</v>
      </c>
      <c r="K468" s="194"/>
      <c r="L468" s="199"/>
      <c r="M468" s="200"/>
      <c r="N468" s="201"/>
      <c r="O468" s="201"/>
      <c r="P468" s="202">
        <f>SUM(P469:P471)</f>
        <v>0</v>
      </c>
      <c r="Q468" s="201"/>
      <c r="R468" s="202">
        <f>SUM(R469:R471)</f>
        <v>0</v>
      </c>
      <c r="S468" s="201"/>
      <c r="T468" s="203">
        <f>SUM(T469:T471)</f>
        <v>0</v>
      </c>
      <c r="AR468" s="204" t="s">
        <v>121</v>
      </c>
      <c r="AT468" s="205" t="s">
        <v>73</v>
      </c>
      <c r="AU468" s="205" t="s">
        <v>79</v>
      </c>
      <c r="AY468" s="204" t="s">
        <v>120</v>
      </c>
      <c r="BK468" s="206">
        <f>SUM(BK469:BK471)</f>
        <v>0</v>
      </c>
    </row>
    <row r="469" spans="1:65" s="2" customFormat="1" ht="16.5" customHeight="1">
      <c r="A469" s="34"/>
      <c r="B469" s="35"/>
      <c r="C469" s="209" t="s">
        <v>935</v>
      </c>
      <c r="D469" s="209" t="s">
        <v>123</v>
      </c>
      <c r="E469" s="210" t="s">
        <v>936</v>
      </c>
      <c r="F469" s="211" t="s">
        <v>934</v>
      </c>
      <c r="G469" s="212" t="s">
        <v>913</v>
      </c>
      <c r="H469" s="213">
        <v>1</v>
      </c>
      <c r="I469" s="214"/>
      <c r="J469" s="215">
        <f>ROUND(I469*H469,2)</f>
        <v>0</v>
      </c>
      <c r="K469" s="216"/>
      <c r="L469" s="39"/>
      <c r="M469" s="217" t="s">
        <v>1</v>
      </c>
      <c r="N469" s="218" t="s">
        <v>39</v>
      </c>
      <c r="O469" s="71"/>
      <c r="P469" s="219">
        <f>O469*H469</f>
        <v>0</v>
      </c>
      <c r="Q469" s="219">
        <v>0</v>
      </c>
      <c r="R469" s="219">
        <f>Q469*H469</f>
        <v>0</v>
      </c>
      <c r="S469" s="219">
        <v>0</v>
      </c>
      <c r="T469" s="220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21" t="s">
        <v>914</v>
      </c>
      <c r="AT469" s="221" t="s">
        <v>123</v>
      </c>
      <c r="AU469" s="221" t="s">
        <v>81</v>
      </c>
      <c r="AY469" s="17" t="s">
        <v>120</v>
      </c>
      <c r="BE469" s="222">
        <f>IF(N469="základní",J469,0)</f>
        <v>0</v>
      </c>
      <c r="BF469" s="222">
        <f>IF(N469="snížená",J469,0)</f>
        <v>0</v>
      </c>
      <c r="BG469" s="222">
        <f>IF(N469="zákl. přenesená",J469,0)</f>
        <v>0</v>
      </c>
      <c r="BH469" s="222">
        <f>IF(N469="sníž. přenesená",J469,0)</f>
        <v>0</v>
      </c>
      <c r="BI469" s="222">
        <f>IF(N469="nulová",J469,0)</f>
        <v>0</v>
      </c>
      <c r="BJ469" s="17" t="s">
        <v>79</v>
      </c>
      <c r="BK469" s="222">
        <f>ROUND(I469*H469,2)</f>
        <v>0</v>
      </c>
      <c r="BL469" s="17" t="s">
        <v>914</v>
      </c>
      <c r="BM469" s="221" t="s">
        <v>937</v>
      </c>
    </row>
    <row r="470" spans="1:65" s="14" customFormat="1" ht="11.25">
      <c r="B470" s="234"/>
      <c r="C470" s="235"/>
      <c r="D470" s="225" t="s">
        <v>129</v>
      </c>
      <c r="E470" s="236" t="s">
        <v>1</v>
      </c>
      <c r="F470" s="237" t="s">
        <v>938</v>
      </c>
      <c r="G470" s="235"/>
      <c r="H470" s="238">
        <v>1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AT470" s="244" t="s">
        <v>129</v>
      </c>
      <c r="AU470" s="244" t="s">
        <v>81</v>
      </c>
      <c r="AV470" s="14" t="s">
        <v>81</v>
      </c>
      <c r="AW470" s="14" t="s">
        <v>31</v>
      </c>
      <c r="AX470" s="14" t="s">
        <v>79</v>
      </c>
      <c r="AY470" s="244" t="s">
        <v>120</v>
      </c>
    </row>
    <row r="471" spans="1:65" s="13" customFormat="1" ht="33.75">
      <c r="B471" s="223"/>
      <c r="C471" s="224"/>
      <c r="D471" s="225" t="s">
        <v>129</v>
      </c>
      <c r="E471" s="226" t="s">
        <v>1</v>
      </c>
      <c r="F471" s="227" t="s">
        <v>939</v>
      </c>
      <c r="G471" s="224"/>
      <c r="H471" s="226" t="s">
        <v>1</v>
      </c>
      <c r="I471" s="228"/>
      <c r="J471" s="224"/>
      <c r="K471" s="224"/>
      <c r="L471" s="229"/>
      <c r="M471" s="230"/>
      <c r="N471" s="231"/>
      <c r="O471" s="231"/>
      <c r="P471" s="231"/>
      <c r="Q471" s="231"/>
      <c r="R471" s="231"/>
      <c r="S471" s="231"/>
      <c r="T471" s="232"/>
      <c r="AT471" s="233" t="s">
        <v>129</v>
      </c>
      <c r="AU471" s="233" t="s">
        <v>81</v>
      </c>
      <c r="AV471" s="13" t="s">
        <v>79</v>
      </c>
      <c r="AW471" s="13" t="s">
        <v>31</v>
      </c>
      <c r="AX471" s="13" t="s">
        <v>74</v>
      </c>
      <c r="AY471" s="233" t="s">
        <v>120</v>
      </c>
    </row>
    <row r="472" spans="1:65" s="12" customFormat="1" ht="22.9" customHeight="1">
      <c r="B472" s="193"/>
      <c r="C472" s="194"/>
      <c r="D472" s="195" t="s">
        <v>73</v>
      </c>
      <c r="E472" s="207" t="s">
        <v>940</v>
      </c>
      <c r="F472" s="207" t="s">
        <v>941</v>
      </c>
      <c r="G472" s="194"/>
      <c r="H472" s="194"/>
      <c r="I472" s="197"/>
      <c r="J472" s="208">
        <f>BK472</f>
        <v>0</v>
      </c>
      <c r="K472" s="194"/>
      <c r="L472" s="199"/>
      <c r="M472" s="200"/>
      <c r="N472" s="201"/>
      <c r="O472" s="201"/>
      <c r="P472" s="202">
        <f>SUM(P473:P474)</f>
        <v>0</v>
      </c>
      <c r="Q472" s="201"/>
      <c r="R472" s="202">
        <f>SUM(R473:R474)</f>
        <v>0</v>
      </c>
      <c r="S472" s="201"/>
      <c r="T472" s="203">
        <f>SUM(T473:T474)</f>
        <v>0</v>
      </c>
      <c r="AR472" s="204" t="s">
        <v>121</v>
      </c>
      <c r="AT472" s="205" t="s">
        <v>73</v>
      </c>
      <c r="AU472" s="205" t="s">
        <v>79</v>
      </c>
      <c r="AY472" s="204" t="s">
        <v>120</v>
      </c>
      <c r="BK472" s="206">
        <f>SUM(BK473:BK474)</f>
        <v>0</v>
      </c>
    </row>
    <row r="473" spans="1:65" s="2" customFormat="1" ht="16.5" customHeight="1">
      <c r="A473" s="34"/>
      <c r="B473" s="35"/>
      <c r="C473" s="209" t="s">
        <v>942</v>
      </c>
      <c r="D473" s="209" t="s">
        <v>123</v>
      </c>
      <c r="E473" s="210" t="s">
        <v>943</v>
      </c>
      <c r="F473" s="211" t="s">
        <v>944</v>
      </c>
      <c r="G473" s="212" t="s">
        <v>913</v>
      </c>
      <c r="H473" s="213">
        <v>2</v>
      </c>
      <c r="I473" s="214"/>
      <c r="J473" s="215">
        <f>ROUND(I473*H473,2)</f>
        <v>0</v>
      </c>
      <c r="K473" s="216"/>
      <c r="L473" s="39"/>
      <c r="M473" s="217" t="s">
        <v>1</v>
      </c>
      <c r="N473" s="218" t="s">
        <v>39</v>
      </c>
      <c r="O473" s="71"/>
      <c r="P473" s="219">
        <f>O473*H473</f>
        <v>0</v>
      </c>
      <c r="Q473" s="219">
        <v>0</v>
      </c>
      <c r="R473" s="219">
        <f>Q473*H473</f>
        <v>0</v>
      </c>
      <c r="S473" s="219">
        <v>0</v>
      </c>
      <c r="T473" s="220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21" t="s">
        <v>914</v>
      </c>
      <c r="AT473" s="221" t="s">
        <v>123</v>
      </c>
      <c r="AU473" s="221" t="s">
        <v>81</v>
      </c>
      <c r="AY473" s="17" t="s">
        <v>120</v>
      </c>
      <c r="BE473" s="222">
        <f>IF(N473="základní",J473,0)</f>
        <v>0</v>
      </c>
      <c r="BF473" s="222">
        <f>IF(N473="snížená",J473,0)</f>
        <v>0</v>
      </c>
      <c r="BG473" s="222">
        <f>IF(N473="zákl. přenesená",J473,0)</f>
        <v>0</v>
      </c>
      <c r="BH473" s="222">
        <f>IF(N473="sníž. přenesená",J473,0)</f>
        <v>0</v>
      </c>
      <c r="BI473" s="222">
        <f>IF(N473="nulová",J473,0)</f>
        <v>0</v>
      </c>
      <c r="BJ473" s="17" t="s">
        <v>79</v>
      </c>
      <c r="BK473" s="222">
        <f>ROUND(I473*H473,2)</f>
        <v>0</v>
      </c>
      <c r="BL473" s="17" t="s">
        <v>914</v>
      </c>
      <c r="BM473" s="221" t="s">
        <v>945</v>
      </c>
    </row>
    <row r="474" spans="1:65" s="14" customFormat="1" ht="11.25">
      <c r="B474" s="234"/>
      <c r="C474" s="235"/>
      <c r="D474" s="225" t="s">
        <v>129</v>
      </c>
      <c r="E474" s="236" t="s">
        <v>1</v>
      </c>
      <c r="F474" s="237" t="s">
        <v>946</v>
      </c>
      <c r="G474" s="235"/>
      <c r="H474" s="238">
        <v>2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AT474" s="244" t="s">
        <v>129</v>
      </c>
      <c r="AU474" s="244" t="s">
        <v>81</v>
      </c>
      <c r="AV474" s="14" t="s">
        <v>81</v>
      </c>
      <c r="AW474" s="14" t="s">
        <v>31</v>
      </c>
      <c r="AX474" s="14" t="s">
        <v>79</v>
      </c>
      <c r="AY474" s="244" t="s">
        <v>120</v>
      </c>
    </row>
    <row r="475" spans="1:65" s="12" customFormat="1" ht="22.9" customHeight="1">
      <c r="B475" s="193"/>
      <c r="C475" s="194"/>
      <c r="D475" s="195" t="s">
        <v>73</v>
      </c>
      <c r="E475" s="207" t="s">
        <v>947</v>
      </c>
      <c r="F475" s="207" t="s">
        <v>907</v>
      </c>
      <c r="G475" s="194"/>
      <c r="H475" s="194"/>
      <c r="I475" s="197"/>
      <c r="J475" s="208">
        <f>BK475</f>
        <v>0</v>
      </c>
      <c r="K475" s="194"/>
      <c r="L475" s="199"/>
      <c r="M475" s="200"/>
      <c r="N475" s="201"/>
      <c r="O475" s="201"/>
      <c r="P475" s="202">
        <f>SUM(P476:P477)</f>
        <v>0</v>
      </c>
      <c r="Q475" s="201"/>
      <c r="R475" s="202">
        <f>SUM(R476:R477)</f>
        <v>0</v>
      </c>
      <c r="S475" s="201"/>
      <c r="T475" s="203">
        <f>SUM(T476:T477)</f>
        <v>0</v>
      </c>
      <c r="AR475" s="204" t="s">
        <v>121</v>
      </c>
      <c r="AT475" s="205" t="s">
        <v>73</v>
      </c>
      <c r="AU475" s="205" t="s">
        <v>79</v>
      </c>
      <c r="AY475" s="204" t="s">
        <v>120</v>
      </c>
      <c r="BK475" s="206">
        <f>SUM(BK476:BK477)</f>
        <v>0</v>
      </c>
    </row>
    <row r="476" spans="1:65" s="2" customFormat="1" ht="16.5" customHeight="1">
      <c r="A476" s="34"/>
      <c r="B476" s="35"/>
      <c r="C476" s="209" t="s">
        <v>948</v>
      </c>
      <c r="D476" s="209" t="s">
        <v>123</v>
      </c>
      <c r="E476" s="210" t="s">
        <v>949</v>
      </c>
      <c r="F476" s="211" t="s">
        <v>950</v>
      </c>
      <c r="G476" s="212" t="s">
        <v>913</v>
      </c>
      <c r="H476" s="213">
        <v>1</v>
      </c>
      <c r="I476" s="214"/>
      <c r="J476" s="215">
        <f>ROUND(I476*H476,2)</f>
        <v>0</v>
      </c>
      <c r="K476" s="216"/>
      <c r="L476" s="39"/>
      <c r="M476" s="217" t="s">
        <v>1</v>
      </c>
      <c r="N476" s="218" t="s">
        <v>39</v>
      </c>
      <c r="O476" s="71"/>
      <c r="P476" s="219">
        <f>O476*H476</f>
        <v>0</v>
      </c>
      <c r="Q476" s="219">
        <v>0</v>
      </c>
      <c r="R476" s="219">
        <f>Q476*H476</f>
        <v>0</v>
      </c>
      <c r="S476" s="219">
        <v>0</v>
      </c>
      <c r="T476" s="220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221" t="s">
        <v>914</v>
      </c>
      <c r="AT476" s="221" t="s">
        <v>123</v>
      </c>
      <c r="AU476" s="221" t="s">
        <v>81</v>
      </c>
      <c r="AY476" s="17" t="s">
        <v>120</v>
      </c>
      <c r="BE476" s="222">
        <f>IF(N476="základní",J476,0)</f>
        <v>0</v>
      </c>
      <c r="BF476" s="222">
        <f>IF(N476="snížená",J476,0)</f>
        <v>0</v>
      </c>
      <c r="BG476" s="222">
        <f>IF(N476="zákl. přenesená",J476,0)</f>
        <v>0</v>
      </c>
      <c r="BH476" s="222">
        <f>IF(N476="sníž. přenesená",J476,0)</f>
        <v>0</v>
      </c>
      <c r="BI476" s="222">
        <f>IF(N476="nulová",J476,0)</f>
        <v>0</v>
      </c>
      <c r="BJ476" s="17" t="s">
        <v>79</v>
      </c>
      <c r="BK476" s="222">
        <f>ROUND(I476*H476,2)</f>
        <v>0</v>
      </c>
      <c r="BL476" s="17" t="s">
        <v>914</v>
      </c>
      <c r="BM476" s="221" t="s">
        <v>951</v>
      </c>
    </row>
    <row r="477" spans="1:65" s="14" customFormat="1" ht="22.5">
      <c r="B477" s="234"/>
      <c r="C477" s="235"/>
      <c r="D477" s="225" t="s">
        <v>129</v>
      </c>
      <c r="E477" s="236" t="s">
        <v>1</v>
      </c>
      <c r="F477" s="237" t="s">
        <v>952</v>
      </c>
      <c r="G477" s="235"/>
      <c r="H477" s="238">
        <v>1</v>
      </c>
      <c r="I477" s="239"/>
      <c r="J477" s="235"/>
      <c r="K477" s="235"/>
      <c r="L477" s="240"/>
      <c r="M477" s="273"/>
      <c r="N477" s="274"/>
      <c r="O477" s="274"/>
      <c r="P477" s="274"/>
      <c r="Q477" s="274"/>
      <c r="R477" s="274"/>
      <c r="S477" s="274"/>
      <c r="T477" s="275"/>
      <c r="AT477" s="244" t="s">
        <v>129</v>
      </c>
      <c r="AU477" s="244" t="s">
        <v>81</v>
      </c>
      <c r="AV477" s="14" t="s">
        <v>81</v>
      </c>
      <c r="AW477" s="14" t="s">
        <v>31</v>
      </c>
      <c r="AX477" s="14" t="s">
        <v>79</v>
      </c>
      <c r="AY477" s="244" t="s">
        <v>120</v>
      </c>
    </row>
    <row r="478" spans="1:65" s="2" customFormat="1" ht="6.95" customHeight="1">
      <c r="A478" s="34"/>
      <c r="B478" s="54"/>
      <c r="C478" s="55"/>
      <c r="D478" s="55"/>
      <c r="E478" s="55"/>
      <c r="F478" s="55"/>
      <c r="G478" s="55"/>
      <c r="H478" s="55"/>
      <c r="I478" s="158"/>
      <c r="J478" s="55"/>
      <c r="K478" s="55"/>
      <c r="L478" s="39"/>
      <c r="M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</row>
  </sheetData>
  <sheetProtection algorithmName="SHA-512" hashValue="es74OvLE5b/PBws410fuWa58N+QMM+7ZHZ/6I5hAuBDoqcofzxAQ9A8MSo7wXONm/lBMI2FOj3Wtir0vMzFamA==" saltValue="8NJg+UdqDN54LjcTfcQrOgxBsti/BYYSc1770+4o7O3j8nw2/0py+9YBjLS4ocEBHkA9OY4m5okqcUZHeKiOYg==" spinCount="100000" sheet="1" objects="1" scenarios="1" formatColumns="0" formatRows="0" autoFilter="0"/>
  <autoFilter ref="C137:K477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Železniční svršek</vt:lpstr>
      <vt:lpstr>SO 02 - Most v km 95,561</vt:lpstr>
      <vt:lpstr>'Rekapitulace stavby'!Názvy_tisku</vt:lpstr>
      <vt:lpstr>'SO 01 - Železniční svršek'!Názvy_tisku</vt:lpstr>
      <vt:lpstr>'SO 02 - Most v km 95,561'!Názvy_tisku</vt:lpstr>
      <vt:lpstr>'Rekapitulace stavby'!Oblast_tisku</vt:lpstr>
      <vt:lpstr>'SO 01 - Železniční svršek'!Oblast_tisku</vt:lpstr>
      <vt:lpstr>'SO 02 - Most v km 95,561'!Oblast_tisku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Kubelka Jan, Ing.</dc:creator>
  <cp:lastModifiedBy>Duda Vlastimil, Ing.</cp:lastModifiedBy>
  <dcterms:created xsi:type="dcterms:W3CDTF">2020-01-30T11:21:41Z</dcterms:created>
  <dcterms:modified xsi:type="dcterms:W3CDTF">2020-03-03T11:52:21Z</dcterms:modified>
</cp:coreProperties>
</file>